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98" activeTab="0"/>
  </bookViews>
  <sheets>
    <sheet name="Лист1" sheetId="1" r:id="rId1"/>
  </sheets>
  <definedNames>
    <definedName name="Excel_BuiltIn_Print_Area_1">'Лист1'!$A$7:$G$179</definedName>
  </definedNames>
  <calcPr fullCalcOnLoad="1"/>
</workbook>
</file>

<file path=xl/sharedStrings.xml><?xml version="1.0" encoding="utf-8"?>
<sst xmlns="http://schemas.openxmlformats.org/spreadsheetml/2006/main" count="527" uniqueCount="289">
  <si>
    <t>№</t>
  </si>
  <si>
    <t>НАЗВА ВИРОБУ</t>
  </si>
  <si>
    <t>один.</t>
  </si>
  <si>
    <t>п/п</t>
  </si>
  <si>
    <t>вимір.</t>
  </si>
  <si>
    <t>торг</t>
  </si>
  <si>
    <t>буд</t>
  </si>
  <si>
    <t>розд</t>
  </si>
  <si>
    <t>спец</t>
  </si>
  <si>
    <t>Гіпсокартон</t>
  </si>
  <si>
    <t>ГКП LAFARGE 9.5*1.2*2.5</t>
  </si>
  <si>
    <t>лист</t>
  </si>
  <si>
    <t>ГКП LAFARGE 12,5*1.2*2.5</t>
  </si>
  <si>
    <t>ГКП вол LAFARGE 9,5*1.2*2.5</t>
  </si>
  <si>
    <t>ГКП вол LAFARGE 12,5*1.2*2.5</t>
  </si>
  <si>
    <t>Профіль для гіпсокартонних систем Буддеталь 0.45</t>
  </si>
  <si>
    <t>Проф.UD 28/27  3м</t>
  </si>
  <si>
    <t>шт</t>
  </si>
  <si>
    <t>Проф.CD 60/27  3м</t>
  </si>
  <si>
    <t>Проф.CD 60/27  4м</t>
  </si>
  <si>
    <t>Проф.UW-50/40 3м</t>
  </si>
  <si>
    <t>Проф.UW 75/40  3м</t>
  </si>
  <si>
    <t>Проф.UW-100 3м</t>
  </si>
  <si>
    <t>Проф.CW 50/50  3м</t>
  </si>
  <si>
    <t>Проф.CW 75/50 3м</t>
  </si>
  <si>
    <t>Проф.CW 75/50 4м</t>
  </si>
  <si>
    <t>Проф.CW 100/50 3м</t>
  </si>
  <si>
    <t>Проф.CW 100/50 4м</t>
  </si>
  <si>
    <t>Комплектуючі для гіпсокартонних систем Буддеталь</t>
  </si>
  <si>
    <t>Пiдвiс овальний .д/CD-60 (150шт)</t>
  </si>
  <si>
    <t>Пiдвiс унiвер.-прям.60*125 (0,5)</t>
  </si>
  <si>
    <t>Пiдвiс унiвер.-прям.125 (300шт.)</t>
  </si>
  <si>
    <t>З'єднання д/нарощ.CD-60 (100шт.)</t>
  </si>
  <si>
    <t>З'єднання універ. УЗ-60(25шт) (краб)</t>
  </si>
  <si>
    <t>Хрестове з"єднання для СD60 (300шт.)</t>
  </si>
  <si>
    <t>З'єднання кутове/CD-60</t>
  </si>
  <si>
    <t>Пружина подвійна ПР2 (500шт)</t>
  </si>
  <si>
    <t>Стержень -гачок L=250мм (100шт.)</t>
  </si>
  <si>
    <t>Стержень с ушком 250мм (100шт.)</t>
  </si>
  <si>
    <t>Стержень с ушком 500мм (100шт.)</t>
  </si>
  <si>
    <t>Стержень с ушком 1000мм (100шт.)</t>
  </si>
  <si>
    <t>Кутник ал.зі склосіткою 2,5 м_</t>
  </si>
  <si>
    <t>Кутник ал.зі склосіткою 3,0м</t>
  </si>
  <si>
    <t>Кутник пластик.фасадний перф.зі склосіткою 2,5м</t>
  </si>
  <si>
    <t>Кутник пластик.фасадний перф.зі склосіткою 3,0м</t>
  </si>
  <si>
    <t>Кутник ал. перф. 2,5м</t>
  </si>
  <si>
    <t>Кутник ал. перф. 3,0м</t>
  </si>
  <si>
    <t>Маяк штукат.W6  2,5м</t>
  </si>
  <si>
    <t>Маяк штукат.W6    3м</t>
  </si>
  <si>
    <t>Маяк штукат.W10  2,5м</t>
  </si>
  <si>
    <t>Маяк штукат.W10  3,0м</t>
  </si>
  <si>
    <t xml:space="preserve">Саморізи та дюбелі забивні </t>
  </si>
  <si>
    <t>Сам-з (мет.) L=9,5 3,5</t>
  </si>
  <si>
    <t>тис.шт</t>
  </si>
  <si>
    <t>Дюбель д/крiп. 6х40* гр   100шт/уп</t>
  </si>
  <si>
    <t>Дюбель д/крiп. 6х40* пот  100шт/уп</t>
  </si>
  <si>
    <t>Дюбель д/крiп. 6х60* гр   100шт./уп</t>
  </si>
  <si>
    <t>Дюбель д/крiп. 6х60* пот.   100шт./уп</t>
  </si>
  <si>
    <t>Дюбель д/крiп. 6х80 гр    100шт/уп</t>
  </si>
  <si>
    <t>Дюбель д/крiп. 8х60 пот 100шт</t>
  </si>
  <si>
    <t>Дюбель д/крiп. 8х80 пот   100шт./уп</t>
  </si>
  <si>
    <t>Дюбель д/крiп. 8х100 пот  50шт./уп</t>
  </si>
  <si>
    <t>Дюбель д/крiп. 8х120 пот 50шт/уп</t>
  </si>
  <si>
    <t>Дюбель д/термоiзол.10*70</t>
  </si>
  <si>
    <t>Дюбель д/термоiзол.10*90</t>
  </si>
  <si>
    <t>Дюбель д/термоiзол.10*120</t>
  </si>
  <si>
    <t>Дюбель д/термоiзол.10*140</t>
  </si>
  <si>
    <t>Дюбель д/термоiзол.10*160</t>
  </si>
  <si>
    <t>Дюбель д/термоiзол.10*180</t>
  </si>
  <si>
    <t>Дюбель д/термоiзол.10*200</t>
  </si>
  <si>
    <t>Хрестики для плитки 1,5мм (200шт/уп)</t>
  </si>
  <si>
    <t>упак</t>
  </si>
  <si>
    <t>Хрестики для плитки 2,0мм (200шт/уп)</t>
  </si>
  <si>
    <t>Хрестики для плитки 2,5мм (200шт/уп)</t>
  </si>
  <si>
    <t>Хрестики для плитки 3,0мм (200шт/уп)</t>
  </si>
  <si>
    <t>рулон</t>
  </si>
  <si>
    <t>м.п.</t>
  </si>
  <si>
    <t>Утеплювач</t>
  </si>
  <si>
    <t>Теплоізоляція ТЕПЛОрулон  (15м.кв)</t>
  </si>
  <si>
    <t>Теплоізоляція ТЕПЛОрулон (24м.кв)</t>
  </si>
  <si>
    <t>Теплоізоляція ТЕПЛОплита (9,15м.кв)</t>
  </si>
  <si>
    <t>Стрічки, сітки</t>
  </si>
  <si>
    <t>Плівка для покриття 7мікр. 4м*5м</t>
  </si>
  <si>
    <t>м2</t>
  </si>
  <si>
    <t>Сітка штукатурна MATRIX, White, 75гр</t>
  </si>
  <si>
    <t>Сітка штукатурна MATRIX, Red, 110гр</t>
  </si>
  <si>
    <t>Сітка штукатурна MATRIX, Yellow, 130гр</t>
  </si>
  <si>
    <t>Сітка штукатурна MATRIX, Green, 145гр</t>
  </si>
  <si>
    <t>Сітка штукатурна MATRIX, Blue, 160гр</t>
  </si>
  <si>
    <t>Плівка ізоляційна</t>
  </si>
  <si>
    <t>Гідробар’єр Silver, 96г/м2, 75кв.м.</t>
  </si>
  <si>
    <t>Паробар’єр Silver, 96г/м2, 75кв.м.</t>
  </si>
  <si>
    <t>Будівельні суміші Scanmix</t>
  </si>
  <si>
    <t>Scanmix CONFLOW100 BASE 25кг вирівнююча суміш</t>
  </si>
  <si>
    <t>мішок</t>
  </si>
  <si>
    <t>Р-р CONFLOW100Standart 25кг</t>
  </si>
  <si>
    <t>Р-р CONFLOW 100 Super 25кг</t>
  </si>
  <si>
    <t>Будівельна суміш SCANMIX YUPI 3v1 (25кг)</t>
  </si>
  <si>
    <t>SCANMIX Standart TEPLO 25кг клеюча сумiш</t>
  </si>
  <si>
    <t>Scanmix TT сер. 25кг р-р</t>
  </si>
  <si>
    <t>Шпатлівка фасадна Scanmix S white (25кг)</t>
  </si>
  <si>
    <t>SCANMIX GRES 25кг</t>
  </si>
  <si>
    <t>SCANMIX Standart ЗИМ. 25кг</t>
  </si>
  <si>
    <t>SCANMIX Kladka, 25кг клеюча суміш</t>
  </si>
  <si>
    <t>SCANMIX EASYкл./плитки 25</t>
  </si>
  <si>
    <t>SCANMIX PLASTIC flexible  25кг</t>
  </si>
  <si>
    <t>SCANMIX Multisuper grey  25кг</t>
  </si>
  <si>
    <t>SCANMIX Multisuper white  25кг</t>
  </si>
  <si>
    <t>Фарба фасадна Scanmix Fasad Deluxe 10л</t>
  </si>
  <si>
    <t>Грунт.акрiл. Scanmix 1л</t>
  </si>
  <si>
    <t>Грунт.акрiл. Scanmix  5л</t>
  </si>
  <si>
    <t>Грунт.акрiл. Scanmix 10л</t>
  </si>
  <si>
    <t>Фарба дисперсійна Scanmix Eco Deluxe 10л</t>
  </si>
  <si>
    <t>Фарба дисперсійна Scanmix Eco Deluxe 5л</t>
  </si>
  <si>
    <t>Грунт.акрiл. Scanmix 1:6  2л концентрат</t>
  </si>
  <si>
    <t>Грунт.акрiл. Scanmix 1:6  5л концентрат</t>
  </si>
  <si>
    <t>Грунт пiд штукатурку 10л (кварц) Scanmix</t>
  </si>
  <si>
    <t>Штукатурка фасандна Scanmix DEKOR</t>
  </si>
  <si>
    <t>Штукатурка фасандна Scanmix мікро DEKOR</t>
  </si>
  <si>
    <t>Штукатурка фасандна Scanmix STONE (25 кг)</t>
  </si>
  <si>
    <t>Теплий дiм Scanmix Term Armix  25 кг</t>
  </si>
  <si>
    <t>SCANMIX UNIVERSAL"Теплий дім" 25кг</t>
  </si>
  <si>
    <t>SCANMIX Term Fix "Теплий дім"</t>
  </si>
  <si>
    <t>Scanmix FIRE суміш кладочна термостійка (25кг)</t>
  </si>
  <si>
    <t>Гіпсові шпатлівки Knauf (Україна)</t>
  </si>
  <si>
    <t>Фугенфюллер  25кг</t>
  </si>
  <si>
    <t>HP-фiнiш Сатенгiпс 25кг в</t>
  </si>
  <si>
    <t>HP-старт Изогiпс 30кг вн.</t>
  </si>
  <si>
    <t>Родбанд штукат, 30кг вн.</t>
  </si>
  <si>
    <t>Перлфiкс клей д/ЛГК 30кг</t>
  </si>
  <si>
    <t>Цемент, вапно, клей, субстракт</t>
  </si>
  <si>
    <t>Цемент сірий 50 кг</t>
  </si>
  <si>
    <t>Плита OSB</t>
  </si>
  <si>
    <t>OSB-3 Egger 6*1250*2500  (84) (3,125м2)</t>
  </si>
  <si>
    <t>OSB-3 Egger 8*1250*2500  124 (3,125м2)</t>
  </si>
  <si>
    <t>OSB-3 Egger 10*1250*2500  100 (3,125м2)</t>
  </si>
  <si>
    <t>Пінопласт Століт</t>
  </si>
  <si>
    <t>м3</t>
  </si>
  <si>
    <t>Піна монтажна</t>
  </si>
  <si>
    <t>Пiна мон. CONTOUR 39 810г</t>
  </si>
  <si>
    <t>Пiна мон. профі CONTOUR 41 840г</t>
  </si>
  <si>
    <t xml:space="preserve">Підвіконня пластикові  </t>
  </si>
  <si>
    <t>Пiдвiк OPEN TECK 100мм</t>
  </si>
  <si>
    <t>Пiдвiк OPEN TECK 150мм</t>
  </si>
  <si>
    <t>Пiдвiк OPEN TECK 200мм</t>
  </si>
  <si>
    <t>Пiдвiк OPEN TECK 250мм</t>
  </si>
  <si>
    <t>Пiдвiк OPEN TECK 300мм</t>
  </si>
  <si>
    <t>Пiдвiк OPEN TECK 350мм</t>
  </si>
  <si>
    <t>Пiдвiк OPEN TECK 400мм</t>
  </si>
  <si>
    <t>Пiдвiк OPEN TECK 450мм</t>
  </si>
  <si>
    <t>Пiдвiк OPEN TECK 500мм</t>
  </si>
  <si>
    <t>Пiдвiк OPEN TECK 600мм</t>
  </si>
  <si>
    <t>Заглушка бiла 300 мм (П)</t>
  </si>
  <si>
    <t>Заглушка бiла 600 мм (П)</t>
  </si>
  <si>
    <t>Зєднювач</t>
  </si>
  <si>
    <t>Профiль вiдлива 100 мм</t>
  </si>
  <si>
    <t>Профiль вiдлива 110 мм</t>
  </si>
  <si>
    <t>Профiль вiдлива 120 мм</t>
  </si>
  <si>
    <t>Профiль вiдлива 130 мм</t>
  </si>
  <si>
    <t>Профiль вiдлива 150 мм</t>
  </si>
  <si>
    <t>Профiль вiдлива 180 мм</t>
  </si>
  <si>
    <t>Профiль вiдлива 200 мм</t>
  </si>
  <si>
    <t>Профiль вiдлива 220 мм</t>
  </si>
  <si>
    <t>Профiль вiдлива 250 мм</t>
  </si>
  <si>
    <t>Будівельна хімія ANSER (Польща)</t>
  </si>
  <si>
    <t xml:space="preserve">Стрiчка д/гк 153м/45мм    </t>
  </si>
  <si>
    <t xml:space="preserve">Стрiчка д/гк 20м/100мм  </t>
  </si>
  <si>
    <t xml:space="preserve">Стрiчка д/гк 45м/45мм  </t>
  </si>
  <si>
    <t>Плити пінопол. ПСБ -35 500*1000мм</t>
  </si>
  <si>
    <t>Плити пінопол. ПСБ -25 500*1000мм</t>
  </si>
  <si>
    <t>Плити пінопол ПСБ -15 500*1000мм</t>
  </si>
  <si>
    <t>Теплоізоляція ТЕПЛОрулон  (18м.кв)</t>
  </si>
  <si>
    <t>Грунт Аncer  EG-61 1:6.1л.</t>
  </si>
  <si>
    <t>Грунт Аncer  EG-61 1:6. 5л.</t>
  </si>
  <si>
    <t>Грунт Ancer EG-60 ,10л</t>
  </si>
  <si>
    <t>Грунт Ancer EG-58 ,2л</t>
  </si>
  <si>
    <t>Клей Аncer  ВСХ-33, 25кг</t>
  </si>
  <si>
    <t>Клей Аncer  ВСХ-40, 25 кг</t>
  </si>
  <si>
    <t>Клей Ancer  BCX-39, 25кг</t>
  </si>
  <si>
    <t>В/е Снежка - Ультрабель 1л\1,4кг</t>
  </si>
  <si>
    <t>В/е Снежка - Ультрабель 3л\4,2кг</t>
  </si>
  <si>
    <t>В/е Снежка - Ультрабель 5л\7кг</t>
  </si>
  <si>
    <t>В/е Снежка - Ультрабель 10л\14кг</t>
  </si>
  <si>
    <t>В/е Еко Снежка 1л\1,4кг</t>
  </si>
  <si>
    <t>В/е Еко Снежка 3л\4,2кг</t>
  </si>
  <si>
    <t>В/е Еко Снежка 5л\7кг</t>
  </si>
  <si>
    <t>Емали AURA</t>
  </si>
  <si>
    <t>Емаль ПФ-115 біла 0,9кг</t>
  </si>
  <si>
    <t>Емаль ПФ-115 біла 2,8кг</t>
  </si>
  <si>
    <t>Емаль ПФ-115 біла матова 0,9кг</t>
  </si>
  <si>
    <t>Емаль ПФ-115 бежева 0,9кг</t>
  </si>
  <si>
    <t>Емаль ПФ-115 вишнева 0,9кг</t>
  </si>
  <si>
    <t>Емаль ПФ-115 голуба 0,9кг</t>
  </si>
  <si>
    <t>Емаль ПФ-115 жовта  0,9кг</t>
  </si>
  <si>
    <t>Емаль ПФ-115 зелена 0,9кг</t>
  </si>
  <si>
    <t>Емаль ПФ-115 зелена 2,8кг</t>
  </si>
  <si>
    <t>Емаль ПФ-115  зимова вишня 0,9кг</t>
  </si>
  <si>
    <t>Емаль ПФ-115 коричнева 0,9кг</t>
  </si>
  <si>
    <t>Емаль ПФ-115 св-голуба 0,9кг</t>
  </si>
  <si>
    <t>Емаль ПФ-115 св-сіра 0,9кг</t>
  </si>
  <si>
    <t>Емаль ПФ-115 синя 0,9кг</t>
  </si>
  <si>
    <t>Емаль ПФ-115 сіра 0,9кг</t>
  </si>
  <si>
    <t>Емаль ПФ-115 слонова кістка 0,9кг</t>
  </si>
  <si>
    <t>Емаль ПФ-115 червона 0,9кг</t>
  </si>
  <si>
    <t>Емаль ПФ-115 червоно-оранжева 0,9кг</t>
  </si>
  <si>
    <t>Емаль ПФ-115 чорна 0,9кг</t>
  </si>
  <si>
    <t>Емаль ПФ-266 жовто-коричнева 0,9кг для підлоги</t>
  </si>
  <si>
    <t>Емаль ПФ-266 жовто-коричнева 2,8кг для підлоги</t>
  </si>
  <si>
    <t>Емаль ПФ-266 червоно-коричнева 0,9кг для підлоги</t>
  </si>
  <si>
    <t>Емаль ПФ-266 червоно-коричнева 2,8кг для підлоги</t>
  </si>
  <si>
    <t xml:space="preserve"> Грунтівка ГФ-021 сіра 0,9кг</t>
  </si>
  <si>
    <t xml:space="preserve"> Грунтівка ГФ-021 сіра 2,8кг</t>
  </si>
  <si>
    <t xml:space="preserve"> Грунтівка ГФ-021 червоно-коричнева 0,9кг</t>
  </si>
  <si>
    <t xml:space="preserve"> Грунтівка ГФ-021 червоно-коричнева 2,8кг</t>
  </si>
  <si>
    <t xml:space="preserve">Сам-з (дер.) L=75 4,2 (200шт.) </t>
  </si>
  <si>
    <r>
      <rPr>
        <b/>
        <sz val="9"/>
        <rFont val="Tahoma"/>
        <family val="2"/>
      </rPr>
      <t xml:space="preserve">                </t>
    </r>
    <r>
      <rPr>
        <b/>
        <sz val="9"/>
        <color indexed="9"/>
        <rFont val="Tahoma"/>
        <family val="2"/>
      </rPr>
      <t>фарба "Снежка"</t>
    </r>
  </si>
  <si>
    <t>Инструмент</t>
  </si>
  <si>
    <t>Валик Синтекс 8мм 48/180</t>
  </si>
  <si>
    <t>Диск отр. д\мет 230*2,5*22,2мм</t>
  </si>
  <si>
    <t>Протигрибковий засіб Пума 1л</t>
  </si>
  <si>
    <t>Рідкий пінопласт 750г</t>
  </si>
  <si>
    <t>Тертка пінопласт120*500</t>
  </si>
  <si>
    <t>Тертка пінопласт120*700</t>
  </si>
  <si>
    <t>Тертка пінопласт 80*340</t>
  </si>
  <si>
    <t>Шпатель зубчатий 200*6*6 мм</t>
  </si>
  <si>
    <t>Шпатель зубчатий 200*8*8 мм</t>
  </si>
  <si>
    <t>Шпатель малярний 100 мм</t>
  </si>
  <si>
    <t>Шпатель малярний 150 мм</t>
  </si>
  <si>
    <t>Шпатель малярний 200 мм</t>
  </si>
  <si>
    <t>Шпатель малярний 250 мм</t>
  </si>
  <si>
    <t>Шпатель малярний 40 мм</t>
  </si>
  <si>
    <t>Шпатель малярний 60 мм</t>
  </si>
  <si>
    <t>Шпатель малярний 80 мм</t>
  </si>
  <si>
    <t>Пенз.стандарт 1,5"</t>
  </si>
  <si>
    <t>Пенз.стандарт 2"</t>
  </si>
  <si>
    <t>Пенз.стандарт 2,5"</t>
  </si>
  <si>
    <t>Пенз.стандарт 3"</t>
  </si>
  <si>
    <t>Пенз.англійська 1,5"</t>
  </si>
  <si>
    <t>Пенз.англійська 2"</t>
  </si>
  <si>
    <t>Пенз.англійська 3"</t>
  </si>
  <si>
    <t>Пенз.англійська 4"</t>
  </si>
  <si>
    <t>Диск отр. д\мет 115*1,6*22,2мм</t>
  </si>
  <si>
    <t>Диск отр. д\мет 115*1,2*22,2мм</t>
  </si>
  <si>
    <t>Диск отр. д\мет 125*2,0*22,2мм</t>
  </si>
  <si>
    <t>Диск отр. д\мет 230*1,2*22,2мм</t>
  </si>
  <si>
    <t>Брусок для шліфування 212*105мм</t>
  </si>
  <si>
    <t>Макловица "Мини" 40*140мм</t>
  </si>
  <si>
    <t>Макловица "Мини" 50*150мм</t>
  </si>
  <si>
    <t>Кюветка для валика 250*230мм</t>
  </si>
  <si>
    <t>Відро будівельне 12л</t>
  </si>
  <si>
    <t>Шпатель малярний 350 мм</t>
  </si>
  <si>
    <t>Шпатель малярний 450 мм</t>
  </si>
  <si>
    <t>Кельма муляра 180*165 мм</t>
  </si>
  <si>
    <t>Терка пластмасова 130*270 мм</t>
  </si>
  <si>
    <t>Гладилка нержав 125*270 мм, гладка</t>
  </si>
  <si>
    <t>Гладилка нержав 125*270 мм, зуб 6*6</t>
  </si>
  <si>
    <t>Миксер для штукатурки, тип С,5-10 кг</t>
  </si>
  <si>
    <t>Миксер для штукатурки, клея,цементу, 5-10 кг</t>
  </si>
  <si>
    <t>Миксер для гіпсу, тип Е,  5-10 кг</t>
  </si>
  <si>
    <t>Наждачка на паперовій 115*5м, зерн.80</t>
  </si>
  <si>
    <t>Наждачка на паперовій 115*5м, зерн.100</t>
  </si>
  <si>
    <t>Наждачка на паперовій 115*5м, зерн.120</t>
  </si>
  <si>
    <t>Свердло SDS Plus 6*110</t>
  </si>
  <si>
    <t>Свердло SDS Plus 6*160</t>
  </si>
  <si>
    <t>Свердло SDS Plus 8*110</t>
  </si>
  <si>
    <t>Свердло SDS Plus 8*160</t>
  </si>
  <si>
    <t>Свердло SDS Plus 10*110</t>
  </si>
  <si>
    <t>Свердло SDS Plus 10*160</t>
  </si>
  <si>
    <t>Свердло SDS Plus 10*210</t>
  </si>
  <si>
    <t>Мін. вата Мастер-Рок 50мм (7,2м2)</t>
  </si>
  <si>
    <t>Мін. вата Мастер-Рок 30 100мм (3,6м2)</t>
  </si>
  <si>
    <t>Пiна мон. Профи ImPulse 830мл</t>
  </si>
  <si>
    <t>Грунт Ancer EG-58 ,10л</t>
  </si>
  <si>
    <t>Сам-з (дер.мет) L=25 3,5</t>
  </si>
  <si>
    <t>Сам-з (дер.мет) L=35 3,5</t>
  </si>
  <si>
    <t>Сам-з (дер.мет) L=45 3,5(500шт)</t>
  </si>
  <si>
    <t>Сам-з (дер.мет) L=55 3,5 (500шт.)</t>
  </si>
  <si>
    <t>Цемент 25 кг.</t>
  </si>
  <si>
    <t xml:space="preserve">Стрiчка д/гк 45м/90мм  </t>
  </si>
  <si>
    <t>Стрiчка д/гк 20м/150мм</t>
  </si>
  <si>
    <t xml:space="preserve">Теплоізоляція ТЕПЛОплита (18,3м.кв) </t>
  </si>
  <si>
    <t>Холст флезеліновий 1000мм*500мм*25м</t>
  </si>
  <si>
    <t xml:space="preserve">                                                               м.Житомир</t>
  </si>
  <si>
    <t xml:space="preserve">                                                           вул.Космонавтів 11</t>
  </si>
  <si>
    <t xml:space="preserve">                                                        тел\факс 0412 482234</t>
  </si>
  <si>
    <t xml:space="preserve">                                                                0986634591</t>
  </si>
  <si>
    <t xml:space="preserve">                                                                0673826544</t>
  </si>
  <si>
    <t>Пенз.англійськат 2,5"</t>
  </si>
  <si>
    <t>Водовідливи металеві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</si>
</sst>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dd/mm/yy"/>
    <numFmt numFmtId="166" formatCode="0.0000"/>
    <numFmt numFmtId="167" formatCode="dd/mm/yy;@"/>
  </numFmts>
  <fonts count="54">
    <font>
      <sz val="10"/>
      <name val="Arial"/>
      <family val="2"/>
    </font>
    <font>
      <sz val="11"/>
      <color indexed="8"/>
      <name val="Calibri"/>
      <family val="2"/>
    </font>
    <font>
      <sz val="10"/>
      <name val="Tahoma"/>
      <family val="2"/>
    </font>
    <font>
      <sz val="9"/>
      <name val="Tahoma"/>
      <family val="2"/>
    </font>
    <font>
      <sz val="9"/>
      <color indexed="8"/>
      <name val="Tahoma"/>
      <family val="2"/>
    </font>
    <font>
      <sz val="8"/>
      <name val="Tahoma"/>
      <family val="2"/>
    </font>
    <font>
      <sz val="6"/>
      <name val="Tahoma"/>
      <family val="2"/>
    </font>
    <font>
      <b/>
      <sz val="10"/>
      <name val="Arial"/>
      <family val="2"/>
    </font>
    <font>
      <b/>
      <sz val="9"/>
      <name val="Tahoma"/>
      <family val="2"/>
    </font>
    <font>
      <sz val="8"/>
      <color indexed="8"/>
      <name val="Tahoma"/>
      <family val="2"/>
    </font>
    <font>
      <sz val="6"/>
      <color indexed="8"/>
      <name val="Tahoma"/>
      <family val="2"/>
    </font>
    <font>
      <b/>
      <sz val="9"/>
      <color indexed="9"/>
      <name val="Tahoma"/>
      <family val="2"/>
    </font>
    <font>
      <sz val="8"/>
      <color indexed="10"/>
      <name val="Tahoma"/>
      <family val="2"/>
    </font>
    <font>
      <b/>
      <sz val="8"/>
      <color indexed="8"/>
      <name val="Tahoma"/>
      <family val="2"/>
    </font>
    <font>
      <b/>
      <sz val="6"/>
      <color indexed="8"/>
      <name val="Tahoma"/>
      <family val="2"/>
    </font>
    <font>
      <b/>
      <sz val="8"/>
      <name val="Tahoma"/>
      <family val="2"/>
    </font>
    <font>
      <b/>
      <sz val="6"/>
      <name val="Tahoma"/>
      <family val="2"/>
    </font>
    <font>
      <sz val="8"/>
      <color indexed="11"/>
      <name val="Tahoma"/>
      <family val="2"/>
    </font>
    <font>
      <sz val="9"/>
      <color indexed="10"/>
      <name val="Tahoma"/>
      <family val="2"/>
    </font>
    <font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0"/>
      <name val="Tahoma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0" fontId="40" fillId="28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9" borderId="7" applyNumberFormat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3" borderId="0" applyNumberFormat="0" applyBorder="0" applyAlignment="0" applyProtection="0"/>
  </cellStyleXfs>
  <cellXfs count="109">
    <xf numFmtId="0" fontId="0" fillId="0" borderId="0" xfId="0" applyAlignment="1">
      <alignment/>
    </xf>
    <xf numFmtId="0" fontId="7" fillId="34" borderId="10" xfId="0" applyFont="1" applyFill="1" applyBorder="1" applyAlignment="1" applyProtection="1">
      <alignment horizontal="center"/>
      <protection locked="0"/>
    </xf>
    <xf numFmtId="2" fontId="8" fillId="34" borderId="10" xfId="0" applyNumberFormat="1" applyFont="1" applyFill="1" applyBorder="1" applyAlignment="1" applyProtection="1">
      <alignment horizontal="center" vertical="center" wrapText="1"/>
      <protection locked="0"/>
    </xf>
    <xf numFmtId="1" fontId="8" fillId="34" borderId="10" xfId="0" applyNumberFormat="1" applyFont="1" applyFill="1" applyBorder="1" applyAlignment="1" applyProtection="1">
      <alignment horizontal="center" vertical="center"/>
      <protection locked="0"/>
    </xf>
    <xf numFmtId="0" fontId="8" fillId="34" borderId="10" xfId="0" applyFont="1" applyFill="1" applyBorder="1" applyAlignment="1" applyProtection="1">
      <alignment horizontal="center" vertical="center"/>
      <protection locked="0"/>
    </xf>
    <xf numFmtId="2" fontId="9" fillId="0" borderId="0" xfId="0" applyNumberFormat="1" applyFont="1" applyFill="1" applyBorder="1" applyAlignment="1" applyProtection="1">
      <alignment horizontal="center" vertical="center"/>
      <protection locked="0"/>
    </xf>
    <xf numFmtId="164" fontId="9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7" fillId="34" borderId="11" xfId="0" applyFont="1" applyFill="1" applyBorder="1" applyAlignment="1" applyProtection="1">
      <alignment horizontal="center"/>
      <protection locked="0"/>
    </xf>
    <xf numFmtId="2" fontId="8" fillId="34" borderId="11" xfId="0" applyNumberFormat="1" applyFont="1" applyFill="1" applyBorder="1" applyAlignment="1" applyProtection="1">
      <alignment horizontal="center" vertical="center" wrapText="1"/>
      <protection locked="0"/>
    </xf>
    <xf numFmtId="1" fontId="8" fillId="34" borderId="11" xfId="0" applyNumberFormat="1" applyFont="1" applyFill="1" applyBorder="1" applyAlignment="1" applyProtection="1">
      <alignment horizontal="center" vertical="center"/>
      <protection locked="0"/>
    </xf>
    <xf numFmtId="0" fontId="8" fillId="34" borderId="11" xfId="0" applyFont="1" applyFill="1" applyBorder="1" applyAlignment="1" applyProtection="1">
      <alignment horizontal="center" vertical="center"/>
      <protection locked="0"/>
    </xf>
    <xf numFmtId="165" fontId="8" fillId="34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/>
      <protection locked="0"/>
    </xf>
    <xf numFmtId="2" fontId="12" fillId="0" borderId="0" xfId="0" applyNumberFormat="1" applyFont="1" applyFill="1" applyBorder="1" applyAlignment="1" applyProtection="1">
      <alignment horizontal="center" vertical="center"/>
      <protection locked="0"/>
    </xf>
    <xf numFmtId="1" fontId="4" fillId="0" borderId="12" xfId="0" applyNumberFormat="1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2" fontId="4" fillId="35" borderId="12" xfId="0" applyNumberFormat="1" applyFont="1" applyFill="1" applyBorder="1" applyAlignment="1" applyProtection="1">
      <alignment horizontal="center" vertical="center"/>
      <protection locked="0"/>
    </xf>
    <xf numFmtId="2" fontId="14" fillId="0" borderId="0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NumberFormat="1" applyFont="1" applyFill="1" applyBorder="1" applyAlignment="1" applyProtection="1">
      <alignment vertical="center"/>
      <protection locked="0"/>
    </xf>
    <xf numFmtId="166" fontId="10" fillId="0" borderId="0" xfId="0" applyNumberFormat="1" applyFont="1" applyFill="1" applyBorder="1" applyAlignment="1" applyProtection="1">
      <alignment vertical="center"/>
      <protection locked="0"/>
    </xf>
    <xf numFmtId="1" fontId="3" fillId="0" borderId="12" xfId="0" applyNumberFormat="1" applyFont="1" applyFill="1" applyBorder="1" applyAlignment="1" applyProtection="1">
      <alignment horizontal="center" vertical="center"/>
      <protection locked="0"/>
    </xf>
    <xf numFmtId="2" fontId="4" fillId="0" borderId="12" xfId="0" applyNumberFormat="1" applyFont="1" applyFill="1" applyBorder="1" applyAlignment="1" applyProtection="1">
      <alignment vertical="center"/>
      <protection locked="0"/>
    </xf>
    <xf numFmtId="2" fontId="4" fillId="0" borderId="12" xfId="0" applyNumberFormat="1" applyFont="1" applyFill="1" applyBorder="1" applyAlignment="1" applyProtection="1">
      <alignment horizontal="center" vertical="center"/>
      <protection locked="0"/>
    </xf>
    <xf numFmtId="2" fontId="3" fillId="0" borderId="12" xfId="0" applyNumberFormat="1" applyFont="1" applyFill="1" applyBorder="1" applyAlignment="1" applyProtection="1">
      <alignment horizontal="center" vertical="center"/>
      <protection locked="0"/>
    </xf>
    <xf numFmtId="164" fontId="5" fillId="0" borderId="0" xfId="0" applyNumberFormat="1" applyFont="1" applyFill="1" applyBorder="1" applyAlignment="1" applyProtection="1">
      <alignment horizontal="center" vertical="center"/>
      <protection locked="0"/>
    </xf>
    <xf numFmtId="164" fontId="14" fillId="0" borderId="0" xfId="0" applyNumberFormat="1" applyFont="1" applyFill="1" applyBorder="1" applyAlignment="1" applyProtection="1">
      <alignment horizontal="center" vertical="center"/>
      <protection locked="0"/>
    </xf>
    <xf numFmtId="164" fontId="16" fillId="0" borderId="0" xfId="0" applyNumberFormat="1" applyFont="1" applyFill="1" applyBorder="1" applyAlignment="1" applyProtection="1">
      <alignment horizontal="center" vertical="center"/>
      <protection locked="0"/>
    </xf>
    <xf numFmtId="2" fontId="11" fillId="0" borderId="12" xfId="0" applyNumberFormat="1" applyFont="1" applyFill="1" applyBorder="1" applyAlignment="1" applyProtection="1">
      <alignment horizontal="center" vertical="center"/>
      <protection locked="0"/>
    </xf>
    <xf numFmtId="2" fontId="5" fillId="0" borderId="0" xfId="0" applyNumberFormat="1" applyFont="1" applyFill="1" applyBorder="1" applyAlignment="1" applyProtection="1">
      <alignment horizontal="center" vertical="center"/>
      <protection locked="0"/>
    </xf>
    <xf numFmtId="2" fontId="17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vertical="center"/>
      <protection locked="0"/>
    </xf>
    <xf numFmtId="2" fontId="5" fillId="0" borderId="0" xfId="0" applyNumberFormat="1" applyFont="1" applyFill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164" fontId="12" fillId="0" borderId="0" xfId="0" applyNumberFormat="1" applyFont="1" applyFill="1" applyBorder="1" applyAlignment="1" applyProtection="1">
      <alignment horizontal="center" vertical="center"/>
      <protection locked="0"/>
    </xf>
    <xf numFmtId="2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1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4" fillId="0" borderId="12" xfId="0" applyNumberFormat="1" applyFont="1" applyFill="1" applyBorder="1" applyAlignment="1" applyProtection="1">
      <alignment horizontal="left" vertical="center"/>
      <protection locked="0"/>
    </xf>
    <xf numFmtId="164" fontId="5" fillId="0" borderId="0" xfId="0" applyNumberFormat="1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1" fontId="4" fillId="36" borderId="12" xfId="0" applyNumberFormat="1" applyFont="1" applyFill="1" applyBorder="1" applyAlignment="1" applyProtection="1">
      <alignment horizontal="center" vertical="center" wrapText="1"/>
      <protection locked="0"/>
    </xf>
    <xf numFmtId="2" fontId="4" fillId="37" borderId="12" xfId="0" applyNumberFormat="1" applyFont="1" applyFill="1" applyBorder="1" applyAlignment="1" applyProtection="1">
      <alignment horizontal="left" vertical="center"/>
      <protection locked="0"/>
    </xf>
    <xf numFmtId="2" fontId="4" fillId="37" borderId="12" xfId="0" applyNumberFormat="1" applyFont="1" applyFill="1" applyBorder="1" applyAlignment="1" applyProtection="1">
      <alignment horizontal="center" vertical="center" wrapText="1"/>
      <protection locked="0"/>
    </xf>
    <xf numFmtId="2" fontId="9" fillId="36" borderId="0" xfId="0" applyNumberFormat="1" applyFont="1" applyFill="1" applyBorder="1" applyAlignment="1" applyProtection="1">
      <alignment horizontal="center" vertical="center"/>
      <protection locked="0"/>
    </xf>
    <xf numFmtId="164" fontId="9" fillId="36" borderId="0" xfId="0" applyNumberFormat="1" applyFont="1" applyFill="1" applyBorder="1" applyAlignment="1" applyProtection="1">
      <alignment horizontal="center" vertical="center"/>
      <protection locked="0"/>
    </xf>
    <xf numFmtId="164" fontId="5" fillId="36" borderId="0" xfId="0" applyNumberFormat="1" applyFont="1" applyFill="1" applyAlignment="1" applyProtection="1">
      <alignment horizontal="center" vertical="center"/>
      <protection locked="0"/>
    </xf>
    <xf numFmtId="0" fontId="6" fillId="36" borderId="0" xfId="0" applyFont="1" applyFill="1" applyAlignment="1" applyProtection="1">
      <alignment vertical="center"/>
      <protection locked="0"/>
    </xf>
    <xf numFmtId="0" fontId="3" fillId="36" borderId="0" xfId="0" applyFont="1" applyFill="1" applyAlignment="1" applyProtection="1">
      <alignment vertical="center"/>
      <protection locked="0"/>
    </xf>
    <xf numFmtId="2" fontId="4" fillId="38" borderId="12" xfId="0" applyNumberFormat="1" applyFont="1" applyFill="1" applyBorder="1" applyAlignment="1" applyProtection="1">
      <alignment horizontal="left" vertical="center"/>
      <protection locked="0"/>
    </xf>
    <xf numFmtId="2" fontId="4" fillId="36" borderId="12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12" xfId="0" applyNumberFormat="1" applyFont="1" applyFill="1" applyBorder="1" applyAlignment="1" applyProtection="1">
      <alignment vertical="center"/>
      <protection locked="0"/>
    </xf>
    <xf numFmtId="4" fontId="3" fillId="0" borderId="12" xfId="0" applyNumberFormat="1" applyFont="1" applyFill="1" applyBorder="1" applyAlignment="1" applyProtection="1">
      <alignment horizontal="center" vertical="center"/>
      <protection locked="0"/>
    </xf>
    <xf numFmtId="4" fontId="4" fillId="0" borderId="12" xfId="0" applyNumberFormat="1" applyFont="1" applyFill="1" applyBorder="1" applyAlignment="1" applyProtection="1">
      <alignment horizontal="center" vertical="center"/>
      <protection locked="0"/>
    </xf>
    <xf numFmtId="2" fontId="13" fillId="0" borderId="0" xfId="0" applyNumberFormat="1" applyFont="1" applyFill="1" applyBorder="1" applyAlignment="1" applyProtection="1">
      <alignment horizontal="center" vertical="center"/>
      <protection locked="0"/>
    </xf>
    <xf numFmtId="2" fontId="10" fillId="0" borderId="0" xfId="0" applyNumberFormat="1" applyFont="1" applyFill="1" applyBorder="1" applyAlignment="1" applyProtection="1">
      <alignment vertical="center"/>
      <protection locked="0"/>
    </xf>
    <xf numFmtId="1" fontId="4" fillId="39" borderId="12" xfId="0" applyNumberFormat="1" applyFont="1" applyFill="1" applyBorder="1" applyAlignment="1" applyProtection="1">
      <alignment horizontal="center" vertical="center"/>
      <protection locked="0"/>
    </xf>
    <xf numFmtId="0" fontId="4" fillId="39" borderId="12" xfId="0" applyFont="1" applyFill="1" applyBorder="1" applyAlignment="1" applyProtection="1">
      <alignment vertical="center"/>
      <protection locked="0"/>
    </xf>
    <xf numFmtId="2" fontId="4" fillId="39" borderId="12" xfId="0" applyNumberFormat="1" applyFont="1" applyFill="1" applyBorder="1" applyAlignment="1" applyProtection="1">
      <alignment horizontal="center" vertical="center"/>
      <protection locked="0"/>
    </xf>
    <xf numFmtId="167" fontId="9" fillId="0" borderId="0" xfId="0" applyNumberFormat="1" applyFont="1" applyFill="1" applyBorder="1" applyAlignment="1" applyProtection="1">
      <alignment horizontal="center" vertical="center"/>
      <protection locked="0"/>
    </xf>
    <xf numFmtId="2" fontId="15" fillId="0" borderId="0" xfId="0" applyNumberFormat="1" applyFont="1" applyFill="1" applyBorder="1" applyAlignment="1" applyProtection="1">
      <alignment horizontal="center" vertical="center"/>
      <protection locked="0"/>
    </xf>
    <xf numFmtId="2" fontId="8" fillId="0" borderId="0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vertic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2" xfId="0" applyFont="1" applyFill="1" applyBorder="1" applyAlignment="1" applyProtection="1">
      <alignment horizontal="left" vertical="center"/>
      <protection locked="0"/>
    </xf>
    <xf numFmtId="2" fontId="6" fillId="0" borderId="0" xfId="0" applyNumberFormat="1" applyFont="1" applyFill="1" applyAlignment="1" applyProtection="1">
      <alignment vertical="center"/>
      <protection locked="0"/>
    </xf>
    <xf numFmtId="2" fontId="10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/>
      <protection locked="0"/>
    </xf>
    <xf numFmtId="0" fontId="3" fillId="0" borderId="12" xfId="0" applyFont="1" applyFill="1" applyBorder="1" applyAlignment="1" applyProtection="1">
      <alignment/>
      <protection locked="0"/>
    </xf>
    <xf numFmtId="2" fontId="5" fillId="0" borderId="0" xfId="0" applyNumberFormat="1" applyFont="1" applyFill="1" applyAlignment="1" applyProtection="1">
      <alignment horizontal="center"/>
      <protection locked="0"/>
    </xf>
    <xf numFmtId="164" fontId="5" fillId="0" borderId="0" xfId="0" applyNumberFormat="1" applyFont="1" applyFill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6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9" fillId="0" borderId="0" xfId="0" applyFont="1" applyAlignment="1" applyProtection="1">
      <alignment/>
      <protection locked="0"/>
    </xf>
    <xf numFmtId="0" fontId="3" fillId="40" borderId="12" xfId="0" applyFont="1" applyFill="1" applyBorder="1" applyAlignment="1" applyProtection="1">
      <alignment horizontal="center"/>
      <protection locked="0"/>
    </xf>
    <xf numFmtId="0" fontId="8" fillId="40" borderId="12" xfId="0" applyFont="1" applyFill="1" applyBorder="1" applyAlignment="1" applyProtection="1">
      <alignment horizontal="center"/>
      <protection locked="0"/>
    </xf>
    <xf numFmtId="0" fontId="3" fillId="0" borderId="13" xfId="0" applyFont="1" applyFill="1" applyBorder="1" applyAlignment="1" applyProtection="1">
      <alignment horizontal="center"/>
      <protection locked="0"/>
    </xf>
    <xf numFmtId="0" fontId="3" fillId="0" borderId="13" xfId="0" applyFont="1" applyFill="1" applyBorder="1" applyAlignment="1" applyProtection="1">
      <alignment/>
      <protection locked="0"/>
    </xf>
    <xf numFmtId="0" fontId="3" fillId="40" borderId="14" xfId="0" applyFont="1" applyFill="1" applyBorder="1" applyAlignment="1" applyProtection="1">
      <alignment horizontal="center"/>
      <protection locked="0"/>
    </xf>
    <xf numFmtId="0" fontId="53" fillId="40" borderId="15" xfId="0" applyFont="1" applyFill="1" applyBorder="1" applyAlignment="1" applyProtection="1">
      <alignment horizontal="center"/>
      <protection locked="0"/>
    </xf>
    <xf numFmtId="0" fontId="3" fillId="40" borderId="15" xfId="0" applyFont="1" applyFill="1" applyBorder="1" applyAlignment="1" applyProtection="1">
      <alignment horizontal="center"/>
      <protection locked="0"/>
    </xf>
    <xf numFmtId="0" fontId="3" fillId="0" borderId="16" xfId="0" applyFont="1" applyFill="1" applyBorder="1" applyAlignment="1" applyProtection="1">
      <alignment horizontal="center"/>
      <protection locked="0"/>
    </xf>
    <xf numFmtId="0" fontId="3" fillId="0" borderId="16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/>
      <protection locked="0"/>
    </xf>
    <xf numFmtId="2" fontId="3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2" fontId="4" fillId="40" borderId="12" xfId="0" applyNumberFormat="1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Border="1" applyAlignment="1" applyProtection="1">
      <alignment horizontal="center"/>
      <protection locked="0"/>
    </xf>
    <xf numFmtId="49" fontId="3" fillId="0" borderId="0" xfId="0" applyNumberFormat="1" applyFont="1" applyFill="1" applyBorder="1" applyAlignment="1" applyProtection="1">
      <alignment/>
      <protection locked="0"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49" fontId="5" fillId="0" borderId="0" xfId="0" applyNumberFormat="1" applyFont="1" applyFill="1" applyAlignment="1" applyProtection="1">
      <alignment horizontal="center"/>
      <protection locked="0"/>
    </xf>
    <xf numFmtId="49" fontId="6" fillId="0" borderId="0" xfId="0" applyNumberFormat="1" applyFont="1" applyFill="1" applyAlignment="1" applyProtection="1">
      <alignment/>
      <protection locked="0"/>
    </xf>
    <xf numFmtId="49" fontId="3" fillId="0" borderId="0" xfId="0" applyNumberFormat="1" applyFont="1" applyFill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0" fontId="4" fillId="38" borderId="12" xfId="0" applyFont="1" applyFill="1" applyBorder="1" applyAlignment="1" applyProtection="1">
      <alignment vertical="center"/>
      <protection locked="0"/>
    </xf>
    <xf numFmtId="2" fontId="4" fillId="38" borderId="12" xfId="0" applyNumberFormat="1" applyFont="1" applyFill="1" applyBorder="1" applyAlignment="1" applyProtection="1">
      <alignment horizontal="center" vertical="center"/>
      <protection locked="0"/>
    </xf>
    <xf numFmtId="2" fontId="11" fillId="41" borderId="12" xfId="0" applyNumberFormat="1" applyFont="1" applyFill="1" applyBorder="1" applyAlignment="1" applyProtection="1">
      <alignment horizontal="center" vertical="center"/>
      <protection locked="0"/>
    </xf>
    <xf numFmtId="2" fontId="8" fillId="34" borderId="17" xfId="0" applyNumberFormat="1" applyFont="1" applyFill="1" applyBorder="1" applyAlignment="1" applyProtection="1">
      <alignment horizontal="center" vertical="center"/>
      <protection locked="0"/>
    </xf>
    <xf numFmtId="2" fontId="8" fillId="34" borderId="10" xfId="0" applyNumberFormat="1" applyFont="1" applyFill="1" applyBorder="1" applyAlignment="1" applyProtection="1">
      <alignment horizontal="center" vertical="center"/>
      <protection locked="0"/>
    </xf>
    <xf numFmtId="1" fontId="11" fillId="41" borderId="12" xfId="0" applyNumberFormat="1" applyFont="1" applyFill="1" applyBorder="1" applyAlignment="1" applyProtection="1">
      <alignment horizontal="center" vertical="center"/>
      <protection locked="0"/>
    </xf>
    <xf numFmtId="0" fontId="11" fillId="41" borderId="12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0,0&#10;&#10;NA&#10;&#10;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Excel_BuiltIn_20% - Акцент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6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28575</xdr:rowOff>
    </xdr:from>
    <xdr:to>
      <xdr:col>1</xdr:col>
      <xdr:colOff>1733550</xdr:colOff>
      <xdr:row>5</xdr:row>
      <xdr:rowOff>104775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19812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T274"/>
  <sheetViews>
    <sheetView tabSelected="1" zoomScale="115" zoomScaleNormal="115" zoomScalePageLayoutView="0" workbookViewId="0" topLeftCell="A1">
      <pane ySplit="8" topLeftCell="A45" activePane="bottomLeft" state="frozen"/>
      <selection pane="topLeft" activeCell="A1" sqref="A1"/>
      <selection pane="bottomLeft" activeCell="C3" sqref="C3"/>
    </sheetView>
  </sheetViews>
  <sheetFormatPr defaultColWidth="11.57421875" defaultRowHeight="11.25" customHeight="1" outlineLevelRow="1"/>
  <cols>
    <col min="1" max="1" width="4.421875" style="90" customWidth="1"/>
    <col min="2" max="2" width="48.00390625" style="91" customWidth="1"/>
    <col min="3" max="3" width="10.57421875" style="90" customWidth="1"/>
    <col min="4" max="4" width="9.00390625" style="92" customWidth="1"/>
    <col min="5" max="6" width="9.00390625" style="90" customWidth="1"/>
    <col min="7" max="7" width="7.140625" style="93" customWidth="1"/>
    <col min="8" max="8" width="6.421875" style="74" customWidth="1"/>
    <col min="9" max="10" width="5.57421875" style="75" customWidth="1"/>
    <col min="11" max="12" width="7.28125" style="74" customWidth="1"/>
    <col min="13" max="13" width="6.421875" style="76" customWidth="1"/>
    <col min="14" max="14" width="7.7109375" style="77" customWidth="1"/>
    <col min="15" max="15" width="7.421875" style="77" customWidth="1"/>
    <col min="16" max="16" width="63.57421875" style="77" customWidth="1"/>
    <col min="17" max="17" width="2.421875" style="77" customWidth="1"/>
    <col min="18" max="18" width="4.8515625" style="77" customWidth="1"/>
    <col min="19" max="20" width="9.8515625" style="77" customWidth="1"/>
    <col min="21" max="21" width="9.00390625" style="77" customWidth="1"/>
    <col min="22" max="22" width="9.8515625" style="77" customWidth="1"/>
    <col min="23" max="23" width="9.00390625" style="77" customWidth="1"/>
    <col min="24" max="254" width="9.00390625" style="78" customWidth="1"/>
    <col min="255" max="16384" width="11.57421875" style="79" customWidth="1"/>
  </cols>
  <sheetData>
    <row r="2" ht="11.25" customHeight="1">
      <c r="B2" s="91" t="s">
        <v>282</v>
      </c>
    </row>
    <row r="3" ht="11.25" customHeight="1">
      <c r="B3" s="91" t="s">
        <v>283</v>
      </c>
    </row>
    <row r="4" ht="11.25" customHeight="1">
      <c r="B4" s="91" t="s">
        <v>284</v>
      </c>
    </row>
    <row r="5" spans="1:254" s="101" customFormat="1" ht="11.25" customHeight="1">
      <c r="A5" s="95"/>
      <c r="B5" s="96" t="s">
        <v>285</v>
      </c>
      <c r="C5" s="95"/>
      <c r="D5" s="95"/>
      <c r="E5" s="95"/>
      <c r="F5" s="95"/>
      <c r="G5" s="97"/>
      <c r="H5" s="98"/>
      <c r="I5" s="98"/>
      <c r="J5" s="98"/>
      <c r="K5" s="98"/>
      <c r="L5" s="98"/>
      <c r="M5" s="98"/>
      <c r="N5" s="99"/>
      <c r="O5" s="99"/>
      <c r="P5" s="99"/>
      <c r="Q5" s="99"/>
      <c r="R5" s="99"/>
      <c r="S5" s="99"/>
      <c r="T5" s="99"/>
      <c r="U5" s="99"/>
      <c r="V5" s="99"/>
      <c r="W5" s="99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0"/>
      <c r="BC5" s="100"/>
      <c r="BD5" s="100"/>
      <c r="BE5" s="100"/>
      <c r="BF5" s="100"/>
      <c r="BG5" s="100"/>
      <c r="BH5" s="100"/>
      <c r="BI5" s="100"/>
      <c r="BJ5" s="100"/>
      <c r="BK5" s="100"/>
      <c r="BL5" s="100"/>
      <c r="BM5" s="100"/>
      <c r="BN5" s="100"/>
      <c r="BO5" s="100"/>
      <c r="BP5" s="100"/>
      <c r="BQ5" s="100"/>
      <c r="BR5" s="100"/>
      <c r="BS5" s="100"/>
      <c r="BT5" s="100"/>
      <c r="BU5" s="100"/>
      <c r="BV5" s="100"/>
      <c r="BW5" s="100"/>
      <c r="BX5" s="100"/>
      <c r="BY5" s="100"/>
      <c r="BZ5" s="100"/>
      <c r="CA5" s="100"/>
      <c r="CB5" s="100"/>
      <c r="CC5" s="100"/>
      <c r="CD5" s="100"/>
      <c r="CE5" s="100"/>
      <c r="CF5" s="100"/>
      <c r="CG5" s="100"/>
      <c r="CH5" s="100"/>
      <c r="CI5" s="100"/>
      <c r="CJ5" s="100"/>
      <c r="CK5" s="100"/>
      <c r="CL5" s="100"/>
      <c r="CM5" s="100"/>
      <c r="CN5" s="100"/>
      <c r="CO5" s="100"/>
      <c r="CP5" s="100"/>
      <c r="CQ5" s="100"/>
      <c r="CR5" s="100"/>
      <c r="CS5" s="100"/>
      <c r="CT5" s="100"/>
      <c r="CU5" s="100"/>
      <c r="CV5" s="100"/>
      <c r="CW5" s="100"/>
      <c r="CX5" s="100"/>
      <c r="CY5" s="100"/>
      <c r="CZ5" s="100"/>
      <c r="DA5" s="100"/>
      <c r="DB5" s="100"/>
      <c r="DC5" s="100"/>
      <c r="DD5" s="100"/>
      <c r="DE5" s="100"/>
      <c r="DF5" s="100"/>
      <c r="DG5" s="100"/>
      <c r="DH5" s="100"/>
      <c r="DI5" s="100"/>
      <c r="DJ5" s="100"/>
      <c r="DK5" s="100"/>
      <c r="DL5" s="100"/>
      <c r="DM5" s="100"/>
      <c r="DN5" s="100"/>
      <c r="DO5" s="100"/>
      <c r="DP5" s="100"/>
      <c r="DQ5" s="100"/>
      <c r="DR5" s="100"/>
      <c r="DS5" s="100"/>
      <c r="DT5" s="100"/>
      <c r="DU5" s="100"/>
      <c r="DV5" s="100"/>
      <c r="DW5" s="100"/>
      <c r="DX5" s="100"/>
      <c r="DY5" s="100"/>
      <c r="DZ5" s="100"/>
      <c r="EA5" s="100"/>
      <c r="EB5" s="100"/>
      <c r="EC5" s="100"/>
      <c r="ED5" s="100"/>
      <c r="EE5" s="100"/>
      <c r="EF5" s="100"/>
      <c r="EG5" s="100"/>
      <c r="EH5" s="100"/>
      <c r="EI5" s="100"/>
      <c r="EJ5" s="100"/>
      <c r="EK5" s="100"/>
      <c r="EL5" s="100"/>
      <c r="EM5" s="100"/>
      <c r="EN5" s="100"/>
      <c r="EO5" s="100"/>
      <c r="EP5" s="100"/>
      <c r="EQ5" s="100"/>
      <c r="ER5" s="100"/>
      <c r="ES5" s="100"/>
      <c r="ET5" s="100"/>
      <c r="EU5" s="100"/>
      <c r="EV5" s="100"/>
      <c r="EW5" s="100"/>
      <c r="EX5" s="100"/>
      <c r="EY5" s="100"/>
      <c r="EZ5" s="100"/>
      <c r="FA5" s="100"/>
      <c r="FB5" s="100"/>
      <c r="FC5" s="100"/>
      <c r="FD5" s="100"/>
      <c r="FE5" s="100"/>
      <c r="FF5" s="100"/>
      <c r="FG5" s="100"/>
      <c r="FH5" s="100"/>
      <c r="FI5" s="100"/>
      <c r="FJ5" s="100"/>
      <c r="FK5" s="100"/>
      <c r="FL5" s="100"/>
      <c r="FM5" s="100"/>
      <c r="FN5" s="100"/>
      <c r="FO5" s="100"/>
      <c r="FP5" s="100"/>
      <c r="FQ5" s="100"/>
      <c r="FR5" s="100"/>
      <c r="FS5" s="100"/>
      <c r="FT5" s="100"/>
      <c r="FU5" s="100"/>
      <c r="FV5" s="100"/>
      <c r="FW5" s="100"/>
      <c r="FX5" s="100"/>
      <c r="FY5" s="100"/>
      <c r="FZ5" s="100"/>
      <c r="GA5" s="100"/>
      <c r="GB5" s="100"/>
      <c r="GC5" s="100"/>
      <c r="GD5" s="100"/>
      <c r="GE5" s="100"/>
      <c r="GF5" s="100"/>
      <c r="GG5" s="100"/>
      <c r="GH5" s="100"/>
      <c r="GI5" s="100"/>
      <c r="GJ5" s="100"/>
      <c r="GK5" s="100"/>
      <c r="GL5" s="100"/>
      <c r="GM5" s="100"/>
      <c r="GN5" s="100"/>
      <c r="GO5" s="100"/>
      <c r="GP5" s="100"/>
      <c r="GQ5" s="100"/>
      <c r="GR5" s="100"/>
      <c r="GS5" s="100"/>
      <c r="GT5" s="100"/>
      <c r="GU5" s="100"/>
      <c r="GV5" s="100"/>
      <c r="GW5" s="100"/>
      <c r="GX5" s="100"/>
      <c r="GY5" s="100"/>
      <c r="GZ5" s="100"/>
      <c r="HA5" s="100"/>
      <c r="HB5" s="100"/>
      <c r="HC5" s="100"/>
      <c r="HD5" s="100"/>
      <c r="HE5" s="100"/>
      <c r="HF5" s="100"/>
      <c r="HG5" s="100"/>
      <c r="HH5" s="100"/>
      <c r="HI5" s="100"/>
      <c r="HJ5" s="100"/>
      <c r="HK5" s="100"/>
      <c r="HL5" s="100"/>
      <c r="HM5" s="100"/>
      <c r="HN5" s="100"/>
      <c r="HO5" s="100"/>
      <c r="HP5" s="100"/>
      <c r="HQ5" s="100"/>
      <c r="HR5" s="100"/>
      <c r="HS5" s="100"/>
      <c r="HT5" s="100"/>
      <c r="HU5" s="100"/>
      <c r="HV5" s="100"/>
      <c r="HW5" s="100"/>
      <c r="HX5" s="100"/>
      <c r="HY5" s="100"/>
      <c r="HZ5" s="100"/>
      <c r="IA5" s="100"/>
      <c r="IB5" s="100"/>
      <c r="IC5" s="100"/>
      <c r="ID5" s="100"/>
      <c r="IE5" s="100"/>
      <c r="IF5" s="100"/>
      <c r="IG5" s="100"/>
      <c r="IH5" s="100"/>
      <c r="II5" s="100"/>
      <c r="IJ5" s="100"/>
      <c r="IK5" s="100"/>
      <c r="IL5" s="100"/>
      <c r="IM5" s="100"/>
      <c r="IN5" s="100"/>
      <c r="IO5" s="100"/>
      <c r="IP5" s="100"/>
      <c r="IQ5" s="100"/>
      <c r="IR5" s="100"/>
      <c r="IS5" s="100"/>
      <c r="IT5" s="100"/>
    </row>
    <row r="6" spans="1:254" s="101" customFormat="1" ht="11.25" customHeight="1">
      <c r="A6" s="95"/>
      <c r="B6" s="96" t="s">
        <v>286</v>
      </c>
      <c r="C6" s="95"/>
      <c r="D6" s="95"/>
      <c r="E6" s="95"/>
      <c r="F6" s="95"/>
      <c r="G6" s="97"/>
      <c r="H6" s="98"/>
      <c r="I6" s="98"/>
      <c r="J6" s="98"/>
      <c r="K6" s="98"/>
      <c r="L6" s="98"/>
      <c r="M6" s="98"/>
      <c r="N6" s="99"/>
      <c r="O6" s="99"/>
      <c r="P6" s="99"/>
      <c r="Q6" s="99"/>
      <c r="R6" s="99"/>
      <c r="S6" s="99"/>
      <c r="T6" s="99"/>
      <c r="U6" s="99"/>
      <c r="V6" s="99"/>
      <c r="W6" s="99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  <c r="BG6" s="100"/>
      <c r="BH6" s="100"/>
      <c r="BI6" s="100"/>
      <c r="BJ6" s="100"/>
      <c r="BK6" s="100"/>
      <c r="BL6" s="100"/>
      <c r="BM6" s="100"/>
      <c r="BN6" s="100"/>
      <c r="BO6" s="100"/>
      <c r="BP6" s="100"/>
      <c r="BQ6" s="100"/>
      <c r="BR6" s="100"/>
      <c r="BS6" s="100"/>
      <c r="BT6" s="100"/>
      <c r="BU6" s="100"/>
      <c r="BV6" s="100"/>
      <c r="BW6" s="100"/>
      <c r="BX6" s="100"/>
      <c r="BY6" s="100"/>
      <c r="BZ6" s="100"/>
      <c r="CA6" s="100"/>
      <c r="CB6" s="100"/>
      <c r="CC6" s="100"/>
      <c r="CD6" s="100"/>
      <c r="CE6" s="100"/>
      <c r="CF6" s="100"/>
      <c r="CG6" s="100"/>
      <c r="CH6" s="100"/>
      <c r="CI6" s="100"/>
      <c r="CJ6" s="100"/>
      <c r="CK6" s="100"/>
      <c r="CL6" s="100"/>
      <c r="CM6" s="100"/>
      <c r="CN6" s="100"/>
      <c r="CO6" s="100"/>
      <c r="CP6" s="100"/>
      <c r="CQ6" s="100"/>
      <c r="CR6" s="100"/>
      <c r="CS6" s="100"/>
      <c r="CT6" s="100"/>
      <c r="CU6" s="100"/>
      <c r="CV6" s="100"/>
      <c r="CW6" s="100"/>
      <c r="CX6" s="100"/>
      <c r="CY6" s="100"/>
      <c r="CZ6" s="100"/>
      <c r="DA6" s="100"/>
      <c r="DB6" s="100"/>
      <c r="DC6" s="100"/>
      <c r="DD6" s="100"/>
      <c r="DE6" s="100"/>
      <c r="DF6" s="100"/>
      <c r="DG6" s="100"/>
      <c r="DH6" s="100"/>
      <c r="DI6" s="100"/>
      <c r="DJ6" s="100"/>
      <c r="DK6" s="100"/>
      <c r="DL6" s="100"/>
      <c r="DM6" s="100"/>
      <c r="DN6" s="100"/>
      <c r="DO6" s="100"/>
      <c r="DP6" s="100"/>
      <c r="DQ6" s="100"/>
      <c r="DR6" s="100"/>
      <c r="DS6" s="100"/>
      <c r="DT6" s="100"/>
      <c r="DU6" s="100"/>
      <c r="DV6" s="100"/>
      <c r="DW6" s="100"/>
      <c r="DX6" s="100"/>
      <c r="DY6" s="100"/>
      <c r="DZ6" s="100"/>
      <c r="EA6" s="100"/>
      <c r="EB6" s="100"/>
      <c r="EC6" s="100"/>
      <c r="ED6" s="100"/>
      <c r="EE6" s="100"/>
      <c r="EF6" s="100"/>
      <c r="EG6" s="100"/>
      <c r="EH6" s="100"/>
      <c r="EI6" s="100"/>
      <c r="EJ6" s="100"/>
      <c r="EK6" s="100"/>
      <c r="EL6" s="100"/>
      <c r="EM6" s="100"/>
      <c r="EN6" s="100"/>
      <c r="EO6" s="100"/>
      <c r="EP6" s="100"/>
      <c r="EQ6" s="100"/>
      <c r="ER6" s="100"/>
      <c r="ES6" s="100"/>
      <c r="ET6" s="100"/>
      <c r="EU6" s="100"/>
      <c r="EV6" s="100"/>
      <c r="EW6" s="100"/>
      <c r="EX6" s="100"/>
      <c r="EY6" s="100"/>
      <c r="EZ6" s="100"/>
      <c r="FA6" s="100"/>
      <c r="FB6" s="100"/>
      <c r="FC6" s="100"/>
      <c r="FD6" s="100"/>
      <c r="FE6" s="100"/>
      <c r="FF6" s="100"/>
      <c r="FG6" s="100"/>
      <c r="FH6" s="100"/>
      <c r="FI6" s="100"/>
      <c r="FJ6" s="100"/>
      <c r="FK6" s="100"/>
      <c r="FL6" s="100"/>
      <c r="FM6" s="100"/>
      <c r="FN6" s="100"/>
      <c r="FO6" s="100"/>
      <c r="FP6" s="100"/>
      <c r="FQ6" s="100"/>
      <c r="FR6" s="100"/>
      <c r="FS6" s="100"/>
      <c r="FT6" s="100"/>
      <c r="FU6" s="100"/>
      <c r="FV6" s="100"/>
      <c r="FW6" s="100"/>
      <c r="FX6" s="100"/>
      <c r="FY6" s="100"/>
      <c r="FZ6" s="100"/>
      <c r="GA6" s="100"/>
      <c r="GB6" s="100"/>
      <c r="GC6" s="100"/>
      <c r="GD6" s="100"/>
      <c r="GE6" s="100"/>
      <c r="GF6" s="100"/>
      <c r="GG6" s="100"/>
      <c r="GH6" s="100"/>
      <c r="GI6" s="100"/>
      <c r="GJ6" s="100"/>
      <c r="GK6" s="100"/>
      <c r="GL6" s="100"/>
      <c r="GM6" s="100"/>
      <c r="GN6" s="100"/>
      <c r="GO6" s="100"/>
      <c r="GP6" s="100"/>
      <c r="GQ6" s="100"/>
      <c r="GR6" s="100"/>
      <c r="GS6" s="100"/>
      <c r="GT6" s="100"/>
      <c r="GU6" s="100"/>
      <c r="GV6" s="100"/>
      <c r="GW6" s="100"/>
      <c r="GX6" s="100"/>
      <c r="GY6" s="100"/>
      <c r="GZ6" s="100"/>
      <c r="HA6" s="100"/>
      <c r="HB6" s="100"/>
      <c r="HC6" s="100"/>
      <c r="HD6" s="100"/>
      <c r="HE6" s="100"/>
      <c r="HF6" s="100"/>
      <c r="HG6" s="100"/>
      <c r="HH6" s="100"/>
      <c r="HI6" s="100"/>
      <c r="HJ6" s="100"/>
      <c r="HK6" s="100"/>
      <c r="HL6" s="100"/>
      <c r="HM6" s="100"/>
      <c r="HN6" s="100"/>
      <c r="HO6" s="100"/>
      <c r="HP6" s="100"/>
      <c r="HQ6" s="100"/>
      <c r="HR6" s="100"/>
      <c r="HS6" s="100"/>
      <c r="HT6" s="100"/>
      <c r="HU6" s="100"/>
      <c r="HV6" s="100"/>
      <c r="HW6" s="100"/>
      <c r="HX6" s="100"/>
      <c r="HY6" s="100"/>
      <c r="HZ6" s="100"/>
      <c r="IA6" s="100"/>
      <c r="IB6" s="100"/>
      <c r="IC6" s="100"/>
      <c r="ID6" s="100"/>
      <c r="IE6" s="100"/>
      <c r="IF6" s="100"/>
      <c r="IG6" s="100"/>
      <c r="IH6" s="100"/>
      <c r="II6" s="100"/>
      <c r="IJ6" s="100"/>
      <c r="IK6" s="100"/>
      <c r="IL6" s="100"/>
      <c r="IM6" s="100"/>
      <c r="IN6" s="100"/>
      <c r="IO6" s="100"/>
      <c r="IP6" s="100"/>
      <c r="IQ6" s="100"/>
      <c r="IR6" s="100"/>
      <c r="IS6" s="100"/>
      <c r="IT6" s="100"/>
    </row>
    <row r="7" spans="1:23" s="9" customFormat="1" ht="11.25" customHeight="1">
      <c r="A7" s="1" t="s">
        <v>0</v>
      </c>
      <c r="B7" s="105" t="s">
        <v>1</v>
      </c>
      <c r="C7" s="2" t="s">
        <v>2</v>
      </c>
      <c r="D7" s="3">
        <v>3</v>
      </c>
      <c r="E7" s="4">
        <v>2</v>
      </c>
      <c r="F7" s="3">
        <v>1</v>
      </c>
      <c r="G7" s="3">
        <v>0</v>
      </c>
      <c r="H7" s="5"/>
      <c r="I7" s="6"/>
      <c r="J7" s="6"/>
      <c r="K7" s="5"/>
      <c r="L7" s="5"/>
      <c r="M7" s="7"/>
      <c r="N7" s="8"/>
      <c r="O7" s="8"/>
      <c r="P7" s="8"/>
      <c r="Q7" s="8"/>
      <c r="R7" s="8"/>
      <c r="S7" s="8"/>
      <c r="T7" s="8"/>
      <c r="U7" s="8"/>
      <c r="V7" s="8"/>
      <c r="W7" s="8"/>
    </row>
    <row r="8" spans="1:23" s="9" customFormat="1" ht="11.25" customHeight="1">
      <c r="A8" s="10" t="s">
        <v>3</v>
      </c>
      <c r="B8" s="106"/>
      <c r="C8" s="11" t="s">
        <v>4</v>
      </c>
      <c r="D8" s="12" t="s">
        <v>5</v>
      </c>
      <c r="E8" s="13" t="s">
        <v>6</v>
      </c>
      <c r="F8" s="12" t="s">
        <v>7</v>
      </c>
      <c r="G8" s="14" t="s">
        <v>8</v>
      </c>
      <c r="H8" s="5"/>
      <c r="I8" s="6"/>
      <c r="J8" s="6"/>
      <c r="K8" s="5"/>
      <c r="L8" s="5"/>
      <c r="M8" s="7"/>
      <c r="N8" s="8"/>
      <c r="O8" s="8"/>
      <c r="P8" s="8"/>
      <c r="Q8" s="8"/>
      <c r="R8" s="8"/>
      <c r="S8" s="8"/>
      <c r="T8" s="8"/>
      <c r="U8" s="8"/>
      <c r="V8" s="8"/>
      <c r="W8" s="8"/>
    </row>
    <row r="9" spans="1:23" s="9" customFormat="1" ht="11.25" customHeight="1">
      <c r="A9" s="15"/>
      <c r="B9" s="104" t="s">
        <v>9</v>
      </c>
      <c r="C9" s="104"/>
      <c r="D9" s="104"/>
      <c r="E9" s="104"/>
      <c r="F9" s="104"/>
      <c r="G9" s="104"/>
      <c r="H9" s="5"/>
      <c r="I9" s="6"/>
      <c r="J9" s="6"/>
      <c r="K9" s="16"/>
      <c r="L9" s="5"/>
      <c r="M9" s="7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9" customFormat="1" ht="11.25" customHeight="1" outlineLevel="1">
      <c r="A10" s="17">
        <v>1</v>
      </c>
      <c r="B10" s="18" t="s">
        <v>10</v>
      </c>
      <c r="C10" s="19" t="s">
        <v>11</v>
      </c>
      <c r="D10" s="20">
        <f>H10*1.025</f>
        <v>53.3</v>
      </c>
      <c r="E10" s="20">
        <f>H10*1.05</f>
        <v>54.6</v>
      </c>
      <c r="F10" s="20">
        <f>H10*1.08</f>
        <v>56.160000000000004</v>
      </c>
      <c r="G10" s="20">
        <f>H10*1.019</f>
        <v>52.98799999999999</v>
      </c>
      <c r="H10" s="5">
        <v>52</v>
      </c>
      <c r="I10" s="6"/>
      <c r="J10" s="6"/>
      <c r="K10" s="5"/>
      <c r="L10" s="5"/>
      <c r="M10" s="6"/>
      <c r="N10" s="21"/>
      <c r="O10" s="22"/>
      <c r="P10" s="23"/>
      <c r="Q10" s="23"/>
      <c r="R10" s="8"/>
      <c r="S10" s="8"/>
      <c r="T10" s="8"/>
      <c r="U10" s="8"/>
      <c r="V10" s="8"/>
      <c r="W10" s="8"/>
    </row>
    <row r="11" spans="1:23" s="9" customFormat="1" ht="11.25" customHeight="1" outlineLevel="1">
      <c r="A11" s="17">
        <v>2</v>
      </c>
      <c r="B11" s="18" t="s">
        <v>12</v>
      </c>
      <c r="C11" s="19" t="s">
        <v>11</v>
      </c>
      <c r="D11" s="20">
        <f>H11*1.025</f>
        <v>58.425</v>
      </c>
      <c r="E11" s="20">
        <f>H11*1.05</f>
        <v>59.85</v>
      </c>
      <c r="F11" s="20">
        <f>H11*1.08</f>
        <v>61.56</v>
      </c>
      <c r="G11" s="20">
        <f>H11*1.019</f>
        <v>58.08299999999999</v>
      </c>
      <c r="H11" s="5">
        <v>57</v>
      </c>
      <c r="I11" s="6"/>
      <c r="J11" s="6"/>
      <c r="K11" s="5"/>
      <c r="L11" s="5"/>
      <c r="M11" s="6"/>
      <c r="N11" s="21"/>
      <c r="O11" s="22"/>
      <c r="P11" s="23"/>
      <c r="Q11" s="23"/>
      <c r="R11" s="8"/>
      <c r="S11" s="8"/>
      <c r="T11" s="8"/>
      <c r="U11" s="8"/>
      <c r="V11" s="8"/>
      <c r="W11" s="8"/>
    </row>
    <row r="12" spans="1:23" s="9" customFormat="1" ht="11.25" customHeight="1" outlineLevel="1">
      <c r="A12" s="17">
        <v>3</v>
      </c>
      <c r="B12" s="18" t="s">
        <v>13</v>
      </c>
      <c r="C12" s="19" t="s">
        <v>11</v>
      </c>
      <c r="D12" s="20">
        <f>H12*1.025</f>
        <v>69.69999999999999</v>
      </c>
      <c r="E12" s="20">
        <f>H12*1.05</f>
        <v>71.4</v>
      </c>
      <c r="F12" s="20">
        <f>H12*1.08</f>
        <v>73.44</v>
      </c>
      <c r="G12" s="20">
        <f>H12*1.019</f>
        <v>69.29199999999999</v>
      </c>
      <c r="H12" s="5">
        <v>68</v>
      </c>
      <c r="I12" s="6"/>
      <c r="J12" s="6"/>
      <c r="K12" s="5"/>
      <c r="L12" s="5"/>
      <c r="M12" s="6"/>
      <c r="N12" s="21"/>
      <c r="O12" s="22"/>
      <c r="P12" s="23"/>
      <c r="Q12" s="23"/>
      <c r="R12" s="8"/>
      <c r="S12" s="8"/>
      <c r="T12" s="8"/>
      <c r="U12" s="8"/>
      <c r="V12" s="8"/>
      <c r="W12" s="8"/>
    </row>
    <row r="13" spans="1:23" s="9" customFormat="1" ht="11.25" customHeight="1" outlineLevel="1">
      <c r="A13" s="17">
        <v>4</v>
      </c>
      <c r="B13" s="18" t="s">
        <v>14</v>
      </c>
      <c r="C13" s="19" t="s">
        <v>11</v>
      </c>
      <c r="D13" s="20">
        <f>H13*1.025</f>
        <v>73.8</v>
      </c>
      <c r="E13" s="20">
        <f>H13*1.05</f>
        <v>75.60000000000001</v>
      </c>
      <c r="F13" s="20">
        <f>H13*1.08</f>
        <v>77.76</v>
      </c>
      <c r="G13" s="20">
        <f>H13*1.019</f>
        <v>73.368</v>
      </c>
      <c r="H13" s="5">
        <v>72</v>
      </c>
      <c r="I13" s="6"/>
      <c r="J13" s="6"/>
      <c r="K13" s="5"/>
      <c r="L13" s="5"/>
      <c r="M13" s="6"/>
      <c r="N13" s="21"/>
      <c r="O13" s="22"/>
      <c r="P13" s="23"/>
      <c r="Q13" s="23"/>
      <c r="R13" s="8"/>
      <c r="S13" s="8"/>
      <c r="T13" s="8"/>
      <c r="U13" s="8"/>
      <c r="V13" s="8"/>
      <c r="W13" s="8"/>
    </row>
    <row r="14" spans="1:23" s="9" customFormat="1" ht="11.25" customHeight="1">
      <c r="A14" s="15"/>
      <c r="B14" s="107" t="s">
        <v>15</v>
      </c>
      <c r="C14" s="107"/>
      <c r="D14" s="107"/>
      <c r="E14" s="107"/>
      <c r="F14" s="107"/>
      <c r="G14" s="107"/>
      <c r="H14" s="5"/>
      <c r="I14" s="6"/>
      <c r="J14" s="6"/>
      <c r="K14" s="5"/>
      <c r="L14" s="5"/>
      <c r="M14" s="7"/>
      <c r="N14" s="8"/>
      <c r="O14" s="8"/>
      <c r="P14" s="8"/>
      <c r="Q14" s="8"/>
      <c r="R14" s="8"/>
      <c r="S14" s="8"/>
      <c r="T14" s="8"/>
      <c r="U14" s="8"/>
      <c r="V14" s="8"/>
      <c r="W14" s="8"/>
    </row>
    <row r="15" spans="1:23" s="9" customFormat="1" ht="11.25" customHeight="1" outlineLevel="1">
      <c r="A15" s="24">
        <v>1</v>
      </c>
      <c r="B15" s="25" t="s">
        <v>16</v>
      </c>
      <c r="C15" s="26" t="s">
        <v>17</v>
      </c>
      <c r="D15" s="27">
        <f>H15*1.25</f>
        <v>7.6875</v>
      </c>
      <c r="E15" s="27">
        <f>H15*1.3</f>
        <v>7.995000000000001</v>
      </c>
      <c r="F15" s="27">
        <f>H15*1.35</f>
        <v>8.3025</v>
      </c>
      <c r="G15" s="26">
        <f>H15*1.15</f>
        <v>7.0725</v>
      </c>
      <c r="H15" s="5">
        <v>6.15</v>
      </c>
      <c r="I15" s="6"/>
      <c r="J15" s="28"/>
      <c r="K15" s="6"/>
      <c r="L15" s="6"/>
      <c r="M15" s="7"/>
      <c r="N15" s="29"/>
      <c r="O15" s="8"/>
      <c r="P15" s="8"/>
      <c r="Q15" s="8"/>
      <c r="R15" s="8"/>
      <c r="S15" s="8"/>
      <c r="T15" s="8"/>
      <c r="U15" s="8"/>
      <c r="V15" s="8"/>
      <c r="W15" s="8"/>
    </row>
    <row r="16" spans="1:23" s="9" customFormat="1" ht="11.25" customHeight="1" outlineLevel="1">
      <c r="A16" s="24">
        <v>2</v>
      </c>
      <c r="B16" s="25" t="s">
        <v>18</v>
      </c>
      <c r="C16" s="26" t="s">
        <v>17</v>
      </c>
      <c r="D16" s="27">
        <f aca="true" t="shared" si="0" ref="D16:D25">H16*1.25</f>
        <v>13.5</v>
      </c>
      <c r="E16" s="27">
        <f aca="true" t="shared" si="1" ref="E16:E25">H16*1.3</f>
        <v>14.040000000000001</v>
      </c>
      <c r="F16" s="27">
        <f aca="true" t="shared" si="2" ref="F16:F25">H16*1.35</f>
        <v>14.580000000000002</v>
      </c>
      <c r="G16" s="26">
        <f aca="true" t="shared" si="3" ref="G16:G25">H16*1.15</f>
        <v>12.42</v>
      </c>
      <c r="H16" s="5">
        <v>10.8</v>
      </c>
      <c r="I16" s="6"/>
      <c r="J16" s="28"/>
      <c r="K16" s="6"/>
      <c r="L16" s="6"/>
      <c r="M16" s="7"/>
      <c r="N16" s="29"/>
      <c r="O16" s="8"/>
      <c r="P16" s="8"/>
      <c r="Q16" s="8"/>
      <c r="R16" s="8"/>
      <c r="S16" s="8"/>
      <c r="T16" s="8"/>
      <c r="U16" s="8"/>
      <c r="V16" s="8"/>
      <c r="W16" s="8"/>
    </row>
    <row r="17" spans="1:23" s="9" customFormat="1" ht="11.25" customHeight="1" outlineLevel="1">
      <c r="A17" s="24">
        <v>3</v>
      </c>
      <c r="B17" s="25" t="s">
        <v>19</v>
      </c>
      <c r="C17" s="26" t="s">
        <v>17</v>
      </c>
      <c r="D17" s="27">
        <f t="shared" si="0"/>
        <v>18</v>
      </c>
      <c r="E17" s="27">
        <f t="shared" si="1"/>
        <v>18.720000000000002</v>
      </c>
      <c r="F17" s="27">
        <f t="shared" si="2"/>
        <v>19.44</v>
      </c>
      <c r="G17" s="26">
        <f t="shared" si="3"/>
        <v>16.56</v>
      </c>
      <c r="H17" s="5">
        <v>14.4</v>
      </c>
      <c r="I17" s="6"/>
      <c r="J17" s="28"/>
      <c r="K17" s="6"/>
      <c r="L17" s="6"/>
      <c r="M17" s="7"/>
      <c r="N17" s="29"/>
      <c r="O17" s="8"/>
      <c r="P17" s="8"/>
      <c r="Q17" s="8"/>
      <c r="R17" s="8"/>
      <c r="S17" s="8"/>
      <c r="T17" s="8"/>
      <c r="U17" s="8"/>
      <c r="V17" s="8"/>
      <c r="W17" s="8"/>
    </row>
    <row r="18" spans="1:23" s="9" customFormat="1" ht="11.25" customHeight="1" outlineLevel="1">
      <c r="A18" s="24">
        <v>4</v>
      </c>
      <c r="B18" s="25" t="s">
        <v>20</v>
      </c>
      <c r="C18" s="26" t="s">
        <v>17</v>
      </c>
      <c r="D18" s="27">
        <f t="shared" si="0"/>
        <v>14.625</v>
      </c>
      <c r="E18" s="27">
        <f t="shared" si="1"/>
        <v>15.209999999999999</v>
      </c>
      <c r="F18" s="27">
        <f t="shared" si="2"/>
        <v>15.795</v>
      </c>
      <c r="G18" s="26">
        <f t="shared" si="3"/>
        <v>13.454999999999998</v>
      </c>
      <c r="H18" s="5">
        <v>11.7</v>
      </c>
      <c r="I18" s="6"/>
      <c r="J18" s="28"/>
      <c r="K18" s="6"/>
      <c r="L18" s="6"/>
      <c r="M18" s="7"/>
      <c r="N18" s="29"/>
      <c r="O18" s="8"/>
      <c r="P18" s="8"/>
      <c r="Q18" s="8"/>
      <c r="R18" s="8"/>
      <c r="S18" s="8"/>
      <c r="T18" s="8"/>
      <c r="U18" s="8"/>
      <c r="V18" s="8"/>
      <c r="W18" s="8"/>
    </row>
    <row r="19" spans="1:23" s="9" customFormat="1" ht="11.25" customHeight="1" outlineLevel="1">
      <c r="A19" s="24">
        <v>5</v>
      </c>
      <c r="B19" s="25" t="s">
        <v>21</v>
      </c>
      <c r="C19" s="26" t="s">
        <v>17</v>
      </c>
      <c r="D19" s="27">
        <f t="shared" si="0"/>
        <v>17.25</v>
      </c>
      <c r="E19" s="27">
        <f t="shared" si="1"/>
        <v>17.94</v>
      </c>
      <c r="F19" s="27">
        <f t="shared" si="2"/>
        <v>18.630000000000003</v>
      </c>
      <c r="G19" s="26">
        <f t="shared" si="3"/>
        <v>15.87</v>
      </c>
      <c r="H19" s="5">
        <v>13.8</v>
      </c>
      <c r="I19" s="6"/>
      <c r="J19" s="28"/>
      <c r="K19" s="28"/>
      <c r="L19" s="6"/>
      <c r="M19" s="7"/>
      <c r="N19" s="30"/>
      <c r="O19" s="8"/>
      <c r="P19" s="8"/>
      <c r="Q19" s="8"/>
      <c r="R19" s="8"/>
      <c r="S19" s="8"/>
      <c r="T19" s="8"/>
      <c r="U19" s="8"/>
      <c r="V19" s="8"/>
      <c r="W19" s="8"/>
    </row>
    <row r="20" spans="1:23" s="9" customFormat="1" ht="11.25" customHeight="1" outlineLevel="1">
      <c r="A20" s="24">
        <v>6</v>
      </c>
      <c r="B20" s="25" t="s">
        <v>22</v>
      </c>
      <c r="C20" s="26" t="s">
        <v>17</v>
      </c>
      <c r="D20" s="27">
        <f t="shared" si="0"/>
        <v>20.0625</v>
      </c>
      <c r="E20" s="27">
        <f t="shared" si="1"/>
        <v>20.865000000000002</v>
      </c>
      <c r="F20" s="27">
        <f t="shared" si="2"/>
        <v>21.667500000000004</v>
      </c>
      <c r="G20" s="26">
        <f t="shared" si="3"/>
        <v>18.4575</v>
      </c>
      <c r="H20" s="5">
        <v>16.05</v>
      </c>
      <c r="I20" s="6"/>
      <c r="J20" s="28"/>
      <c r="K20" s="6"/>
      <c r="L20" s="6"/>
      <c r="M20" s="7"/>
      <c r="N20" s="29"/>
      <c r="O20" s="8"/>
      <c r="P20" s="8"/>
      <c r="Q20" s="8"/>
      <c r="R20" s="8"/>
      <c r="S20" s="8"/>
      <c r="T20" s="8"/>
      <c r="U20" s="8"/>
      <c r="V20" s="8"/>
      <c r="W20" s="8"/>
    </row>
    <row r="21" spans="1:23" s="9" customFormat="1" ht="11.25" customHeight="1" outlineLevel="1">
      <c r="A21" s="24">
        <v>7</v>
      </c>
      <c r="B21" s="25" t="s">
        <v>23</v>
      </c>
      <c r="C21" s="26" t="s">
        <v>17</v>
      </c>
      <c r="D21" s="27">
        <f t="shared" si="0"/>
        <v>17.25</v>
      </c>
      <c r="E21" s="27">
        <f t="shared" si="1"/>
        <v>17.94</v>
      </c>
      <c r="F21" s="27">
        <f t="shared" si="2"/>
        <v>18.630000000000003</v>
      </c>
      <c r="G21" s="26">
        <f t="shared" si="3"/>
        <v>15.87</v>
      </c>
      <c r="H21" s="5">
        <v>13.8</v>
      </c>
      <c r="I21" s="6"/>
      <c r="J21" s="28"/>
      <c r="K21" s="6"/>
      <c r="L21" s="6"/>
      <c r="M21" s="7"/>
      <c r="N21" s="29"/>
      <c r="O21" s="8"/>
      <c r="P21" s="8"/>
      <c r="Q21" s="8"/>
      <c r="R21" s="8"/>
      <c r="S21" s="8"/>
      <c r="T21" s="8"/>
      <c r="U21" s="8"/>
      <c r="V21" s="8"/>
      <c r="W21" s="8"/>
    </row>
    <row r="22" spans="1:23" s="9" customFormat="1" ht="11.25" customHeight="1" outlineLevel="1">
      <c r="A22" s="24">
        <v>8</v>
      </c>
      <c r="B22" s="25" t="s">
        <v>24</v>
      </c>
      <c r="C22" s="26" t="s">
        <v>17</v>
      </c>
      <c r="D22" s="27">
        <f t="shared" si="0"/>
        <v>20.0625</v>
      </c>
      <c r="E22" s="27">
        <f t="shared" si="1"/>
        <v>20.865000000000002</v>
      </c>
      <c r="F22" s="27">
        <f t="shared" si="2"/>
        <v>21.667500000000004</v>
      </c>
      <c r="G22" s="26">
        <f t="shared" si="3"/>
        <v>18.4575</v>
      </c>
      <c r="H22" s="5">
        <v>16.05</v>
      </c>
      <c r="I22" s="6"/>
      <c r="J22" s="28"/>
      <c r="K22" s="28"/>
      <c r="L22" s="6"/>
      <c r="M22" s="7"/>
      <c r="N22" s="30"/>
      <c r="O22" s="8"/>
      <c r="P22" s="8"/>
      <c r="Q22" s="8"/>
      <c r="R22" s="8"/>
      <c r="S22" s="8"/>
      <c r="T22" s="8"/>
      <c r="U22" s="8"/>
      <c r="V22" s="8"/>
      <c r="W22" s="8"/>
    </row>
    <row r="23" spans="1:23" s="9" customFormat="1" ht="11.25" customHeight="1" outlineLevel="1">
      <c r="A23" s="24">
        <v>9</v>
      </c>
      <c r="B23" s="25" t="s">
        <v>25</v>
      </c>
      <c r="C23" s="26" t="s">
        <v>17</v>
      </c>
      <c r="D23" s="27">
        <f>H23*1.25</f>
        <v>26.75</v>
      </c>
      <c r="E23" s="27">
        <f>H23*1.3</f>
        <v>27.82</v>
      </c>
      <c r="F23" s="27">
        <f t="shared" si="2"/>
        <v>28.89</v>
      </c>
      <c r="G23" s="26">
        <f t="shared" si="3"/>
        <v>24.609999999999996</v>
      </c>
      <c r="H23" s="5">
        <v>21.4</v>
      </c>
      <c r="I23" s="6"/>
      <c r="J23" s="28"/>
      <c r="K23" s="6"/>
      <c r="L23" s="6"/>
      <c r="M23" s="7"/>
      <c r="N23" s="29"/>
      <c r="O23" s="8"/>
      <c r="P23" s="8"/>
      <c r="Q23" s="8"/>
      <c r="R23" s="8"/>
      <c r="S23" s="8"/>
      <c r="T23" s="8"/>
      <c r="U23" s="8"/>
      <c r="V23" s="8"/>
      <c r="W23" s="8"/>
    </row>
    <row r="24" spans="1:23" s="9" customFormat="1" ht="11.25" customHeight="1" outlineLevel="1">
      <c r="A24" s="24">
        <v>10</v>
      </c>
      <c r="B24" s="25" t="s">
        <v>26</v>
      </c>
      <c r="C24" s="26" t="s">
        <v>17</v>
      </c>
      <c r="D24" s="27">
        <f t="shared" si="0"/>
        <v>23.137500000000003</v>
      </c>
      <c r="E24" s="27">
        <f t="shared" si="1"/>
        <v>24.063000000000002</v>
      </c>
      <c r="F24" s="27">
        <f>H24*1.35</f>
        <v>24.988500000000005</v>
      </c>
      <c r="G24" s="26">
        <f t="shared" si="3"/>
        <v>21.2865</v>
      </c>
      <c r="H24" s="5">
        <v>18.51</v>
      </c>
      <c r="I24" s="6"/>
      <c r="J24" s="28"/>
      <c r="K24" s="6"/>
      <c r="L24" s="6"/>
      <c r="M24" s="7"/>
      <c r="N24" s="29"/>
      <c r="O24" s="8"/>
      <c r="P24" s="8"/>
      <c r="Q24" s="8"/>
      <c r="R24" s="8"/>
      <c r="S24" s="8"/>
      <c r="T24" s="8"/>
      <c r="U24" s="8"/>
      <c r="V24" s="8"/>
      <c r="W24" s="8"/>
    </row>
    <row r="25" spans="1:23" s="9" customFormat="1" ht="11.25" customHeight="1" outlineLevel="1">
      <c r="A25" s="24">
        <v>11</v>
      </c>
      <c r="B25" s="25" t="s">
        <v>27</v>
      </c>
      <c r="C25" s="26" t="s">
        <v>17</v>
      </c>
      <c r="D25" s="27">
        <f t="shared" si="0"/>
        <v>30.85</v>
      </c>
      <c r="E25" s="27">
        <f t="shared" si="1"/>
        <v>32.084</v>
      </c>
      <c r="F25" s="27">
        <f t="shared" si="2"/>
        <v>33.318000000000005</v>
      </c>
      <c r="G25" s="26">
        <f t="shared" si="3"/>
        <v>28.381999999999998</v>
      </c>
      <c r="H25" s="5">
        <v>24.68</v>
      </c>
      <c r="I25" s="6"/>
      <c r="J25" s="28"/>
      <c r="K25" s="6"/>
      <c r="L25" s="6"/>
      <c r="M25" s="7"/>
      <c r="N25" s="29"/>
      <c r="O25" s="8"/>
      <c r="P25" s="8"/>
      <c r="Q25" s="8"/>
      <c r="R25" s="8"/>
      <c r="S25" s="8"/>
      <c r="T25" s="8"/>
      <c r="U25" s="8"/>
      <c r="V25" s="8"/>
      <c r="W25" s="8"/>
    </row>
    <row r="26" spans="1:23" s="9" customFormat="1" ht="11.25" customHeight="1">
      <c r="A26" s="31"/>
      <c r="B26" s="104" t="s">
        <v>28</v>
      </c>
      <c r="C26" s="104"/>
      <c r="D26" s="104"/>
      <c r="E26" s="104"/>
      <c r="F26" s="104"/>
      <c r="G26" s="104"/>
      <c r="H26" s="5"/>
      <c r="I26" s="6"/>
      <c r="J26" s="6"/>
      <c r="K26" s="5"/>
      <c r="L26" s="6"/>
      <c r="M26" s="7"/>
      <c r="N26" s="8"/>
      <c r="O26" s="8"/>
      <c r="P26" s="8"/>
      <c r="Q26" s="8"/>
      <c r="R26" s="8"/>
      <c r="S26" s="8"/>
      <c r="T26" s="8"/>
      <c r="U26" s="8"/>
      <c r="V26" s="8"/>
      <c r="W26" s="8"/>
    </row>
    <row r="27" spans="1:23" s="9" customFormat="1" ht="11.25" customHeight="1" outlineLevel="1">
      <c r="A27" s="17">
        <v>1</v>
      </c>
      <c r="B27" s="25" t="s">
        <v>29</v>
      </c>
      <c r="C27" s="26" t="s">
        <v>17</v>
      </c>
      <c r="D27" s="27">
        <f>H27*1.1</f>
        <v>1.1</v>
      </c>
      <c r="E27" s="27">
        <f>H27*1.15</f>
        <v>1.15</v>
      </c>
      <c r="F27" s="27">
        <f>H27*1.2</f>
        <v>1.2</v>
      </c>
      <c r="G27" s="26">
        <f>H27*1.08</f>
        <v>1.08</v>
      </c>
      <c r="H27" s="5">
        <v>1</v>
      </c>
      <c r="I27" s="6"/>
      <c r="J27" s="28"/>
      <c r="K27" s="28"/>
      <c r="L27" s="6"/>
      <c r="M27" s="7"/>
      <c r="N27" s="30"/>
      <c r="O27" s="8"/>
      <c r="P27" s="8"/>
      <c r="Q27" s="8"/>
      <c r="R27" s="8"/>
      <c r="S27" s="8"/>
      <c r="T27" s="8"/>
      <c r="U27" s="8"/>
      <c r="V27" s="8"/>
      <c r="W27" s="8"/>
    </row>
    <row r="28" spans="1:23" s="9" customFormat="1" ht="11.25" customHeight="1" outlineLevel="1">
      <c r="A28" s="17">
        <v>2</v>
      </c>
      <c r="B28" s="25" t="s">
        <v>30</v>
      </c>
      <c r="C28" s="26" t="s">
        <v>17</v>
      </c>
      <c r="D28" s="27">
        <f>H28*1.1</f>
        <v>0.66</v>
      </c>
      <c r="E28" s="27">
        <f>H28*1.16</f>
        <v>0.696</v>
      </c>
      <c r="F28" s="27">
        <f>H28*1.325</f>
        <v>0.7949999999999999</v>
      </c>
      <c r="G28" s="26">
        <f aca="true" t="shared" si="4" ref="G28:G48">H28*1.08</f>
        <v>0.648</v>
      </c>
      <c r="H28" s="5">
        <v>0.6</v>
      </c>
      <c r="I28" s="6"/>
      <c r="J28" s="28"/>
      <c r="K28" s="28"/>
      <c r="L28" s="6"/>
      <c r="M28" s="7"/>
      <c r="N28" s="30"/>
      <c r="O28" s="8"/>
      <c r="P28" s="8"/>
      <c r="Q28" s="8"/>
      <c r="R28" s="8"/>
      <c r="S28" s="8"/>
      <c r="T28" s="8"/>
      <c r="U28" s="8"/>
      <c r="V28" s="8"/>
      <c r="W28" s="8"/>
    </row>
    <row r="29" spans="1:23" s="9" customFormat="1" ht="11.25" customHeight="1" outlineLevel="1">
      <c r="A29" s="17">
        <v>3</v>
      </c>
      <c r="B29" s="25" t="s">
        <v>31</v>
      </c>
      <c r="C29" s="26" t="s">
        <v>17</v>
      </c>
      <c r="D29" s="27">
        <f>H29*1.1</f>
        <v>0</v>
      </c>
      <c r="E29" s="27">
        <f>H29*1.15</f>
        <v>0</v>
      </c>
      <c r="F29" s="27">
        <f>H29*1.2</f>
        <v>0</v>
      </c>
      <c r="G29" s="26">
        <f t="shared" si="4"/>
        <v>0</v>
      </c>
      <c r="H29" s="5"/>
      <c r="I29" s="6"/>
      <c r="J29" s="28"/>
      <c r="K29" s="28"/>
      <c r="L29" s="6"/>
      <c r="M29" s="7"/>
      <c r="N29" s="30"/>
      <c r="O29" s="8"/>
      <c r="P29" s="8"/>
      <c r="Q29" s="8"/>
      <c r="R29" s="8"/>
      <c r="S29" s="8"/>
      <c r="T29" s="8"/>
      <c r="U29" s="8"/>
      <c r="V29" s="8"/>
      <c r="W29" s="8"/>
    </row>
    <row r="30" spans="1:23" s="9" customFormat="1" ht="11.25" customHeight="1" outlineLevel="1">
      <c r="A30" s="17">
        <v>4</v>
      </c>
      <c r="B30" s="25" t="s">
        <v>32</v>
      </c>
      <c r="C30" s="26" t="s">
        <v>17</v>
      </c>
      <c r="D30" s="27">
        <f aca="true" t="shared" si="5" ref="D30:D48">H30*1.1</f>
        <v>0.77</v>
      </c>
      <c r="E30" s="27">
        <f aca="true" t="shared" si="6" ref="E30:E48">H30*1.15</f>
        <v>0.8049999999999999</v>
      </c>
      <c r="F30" s="27">
        <f aca="true" t="shared" si="7" ref="F30:F48">H30*1.2</f>
        <v>0.84</v>
      </c>
      <c r="G30" s="26">
        <f>H30*1.08</f>
        <v>0.756</v>
      </c>
      <c r="H30" s="5">
        <v>0.7</v>
      </c>
      <c r="I30" s="6"/>
      <c r="J30" s="28"/>
      <c r="K30" s="28"/>
      <c r="L30" s="6"/>
      <c r="M30" s="7"/>
      <c r="N30" s="30"/>
      <c r="O30" s="8"/>
      <c r="P30" s="8"/>
      <c r="Q30" s="8"/>
      <c r="R30" s="8"/>
      <c r="S30" s="8"/>
      <c r="T30" s="8"/>
      <c r="U30" s="8"/>
      <c r="V30" s="8"/>
      <c r="W30" s="8"/>
    </row>
    <row r="31" spans="1:23" s="9" customFormat="1" ht="11.25" customHeight="1" outlineLevel="1">
      <c r="A31" s="17">
        <v>5</v>
      </c>
      <c r="B31" s="25" t="s">
        <v>33</v>
      </c>
      <c r="C31" s="26" t="s">
        <v>17</v>
      </c>
      <c r="D31" s="27">
        <f t="shared" si="5"/>
        <v>1.617</v>
      </c>
      <c r="E31" s="27">
        <f t="shared" si="6"/>
        <v>1.6905</v>
      </c>
      <c r="F31" s="27">
        <f t="shared" si="7"/>
        <v>1.764</v>
      </c>
      <c r="G31" s="26">
        <f t="shared" si="4"/>
        <v>1.5876000000000001</v>
      </c>
      <c r="H31" s="5">
        <v>1.47</v>
      </c>
      <c r="I31" s="6"/>
      <c r="J31" s="28"/>
      <c r="K31" s="28"/>
      <c r="L31" s="6"/>
      <c r="M31" s="7"/>
      <c r="N31" s="30"/>
      <c r="O31" s="8"/>
      <c r="P31" s="8"/>
      <c r="Q31" s="8"/>
      <c r="R31" s="8"/>
      <c r="S31" s="8"/>
      <c r="T31" s="8"/>
      <c r="U31" s="8"/>
      <c r="V31" s="8"/>
      <c r="W31" s="8"/>
    </row>
    <row r="32" spans="1:23" s="9" customFormat="1" ht="11.25" customHeight="1" outlineLevel="1">
      <c r="A32" s="17">
        <v>6</v>
      </c>
      <c r="B32" s="25" t="s">
        <v>34</v>
      </c>
      <c r="C32" s="26" t="s">
        <v>17</v>
      </c>
      <c r="D32" s="27">
        <f>H32*1.15</f>
        <v>0.8624999999999999</v>
      </c>
      <c r="E32" s="27">
        <f>H32*1.25</f>
        <v>0.9375</v>
      </c>
      <c r="F32" s="27">
        <f>H32*1.35</f>
        <v>1.0125000000000002</v>
      </c>
      <c r="G32" s="26">
        <f>H32*1.1</f>
        <v>0.8250000000000001</v>
      </c>
      <c r="H32" s="5">
        <v>0.75</v>
      </c>
      <c r="I32" s="6"/>
      <c r="J32" s="28"/>
      <c r="K32" s="28"/>
      <c r="L32" s="6"/>
      <c r="M32" s="7"/>
      <c r="N32" s="30"/>
      <c r="O32" s="8"/>
      <c r="P32" s="8"/>
      <c r="Q32" s="8"/>
      <c r="R32" s="8"/>
      <c r="S32" s="8"/>
      <c r="T32" s="8"/>
      <c r="U32" s="8"/>
      <c r="V32" s="8"/>
      <c r="W32" s="8"/>
    </row>
    <row r="33" spans="1:23" s="9" customFormat="1" ht="11.25" customHeight="1" outlineLevel="1">
      <c r="A33" s="17">
        <v>7</v>
      </c>
      <c r="B33" s="25" t="s">
        <v>35</v>
      </c>
      <c r="C33" s="26" t="s">
        <v>17</v>
      </c>
      <c r="D33" s="27">
        <f t="shared" si="5"/>
        <v>0.8800000000000001</v>
      </c>
      <c r="E33" s="27">
        <f t="shared" si="6"/>
        <v>0.9199999999999999</v>
      </c>
      <c r="F33" s="27">
        <f t="shared" si="7"/>
        <v>0.96</v>
      </c>
      <c r="G33" s="26">
        <f t="shared" si="4"/>
        <v>0.8640000000000001</v>
      </c>
      <c r="H33" s="5">
        <v>0.8</v>
      </c>
      <c r="I33" s="6"/>
      <c r="J33" s="28"/>
      <c r="K33" s="28"/>
      <c r="L33" s="6"/>
      <c r="M33" s="7"/>
      <c r="N33" s="30"/>
      <c r="O33" s="8"/>
      <c r="P33" s="8"/>
      <c r="Q33" s="8"/>
      <c r="R33" s="8"/>
      <c r="S33" s="8"/>
      <c r="T33" s="8"/>
      <c r="U33" s="8"/>
      <c r="V33" s="8"/>
      <c r="W33" s="8"/>
    </row>
    <row r="34" spans="1:23" s="9" customFormat="1" ht="11.25" customHeight="1" outlineLevel="1">
      <c r="A34" s="17">
        <v>8</v>
      </c>
      <c r="B34" s="25" t="s">
        <v>36</v>
      </c>
      <c r="C34" s="26" t="s">
        <v>17</v>
      </c>
      <c r="D34" s="27">
        <f t="shared" si="5"/>
        <v>0.66</v>
      </c>
      <c r="E34" s="27">
        <f t="shared" si="6"/>
        <v>0.69</v>
      </c>
      <c r="F34" s="27">
        <f t="shared" si="7"/>
        <v>0.72</v>
      </c>
      <c r="G34" s="26">
        <f t="shared" si="4"/>
        <v>0.648</v>
      </c>
      <c r="H34" s="5">
        <v>0.6</v>
      </c>
      <c r="I34" s="6"/>
      <c r="J34" s="28"/>
      <c r="K34" s="28"/>
      <c r="L34" s="6"/>
      <c r="M34" s="7"/>
      <c r="N34" s="30"/>
      <c r="O34" s="8"/>
      <c r="P34" s="8"/>
      <c r="Q34" s="8"/>
      <c r="R34" s="8"/>
      <c r="S34" s="8"/>
      <c r="T34" s="8"/>
      <c r="U34" s="8"/>
      <c r="V34" s="8"/>
      <c r="W34" s="8"/>
    </row>
    <row r="35" spans="1:23" s="9" customFormat="1" ht="11.25" customHeight="1" outlineLevel="1">
      <c r="A35" s="17">
        <v>9</v>
      </c>
      <c r="B35" s="25" t="s">
        <v>37</v>
      </c>
      <c r="C35" s="26" t="s">
        <v>17</v>
      </c>
      <c r="D35" s="27">
        <f t="shared" si="5"/>
        <v>0.55</v>
      </c>
      <c r="E35" s="27">
        <f t="shared" si="6"/>
        <v>0.575</v>
      </c>
      <c r="F35" s="27">
        <f t="shared" si="7"/>
        <v>0.6</v>
      </c>
      <c r="G35" s="26">
        <f t="shared" si="4"/>
        <v>0.54</v>
      </c>
      <c r="H35" s="5">
        <v>0.5</v>
      </c>
      <c r="I35" s="6"/>
      <c r="J35" s="28"/>
      <c r="K35" s="28"/>
      <c r="L35" s="6"/>
      <c r="M35" s="7"/>
      <c r="N35" s="30"/>
      <c r="O35" s="8"/>
      <c r="P35" s="8"/>
      <c r="Q35" s="8"/>
      <c r="R35" s="8"/>
      <c r="S35" s="8"/>
      <c r="T35" s="8"/>
      <c r="U35" s="8"/>
      <c r="V35" s="8"/>
      <c r="W35" s="8"/>
    </row>
    <row r="36" spans="1:23" s="9" customFormat="1" ht="11.25" customHeight="1" outlineLevel="1">
      <c r="A36" s="17">
        <v>10</v>
      </c>
      <c r="B36" s="25" t="s">
        <v>38</v>
      </c>
      <c r="C36" s="26" t="s">
        <v>17</v>
      </c>
      <c r="D36" s="27">
        <f t="shared" si="5"/>
        <v>0.55</v>
      </c>
      <c r="E36" s="27">
        <f t="shared" si="6"/>
        <v>0.575</v>
      </c>
      <c r="F36" s="27">
        <f t="shared" si="7"/>
        <v>0.6</v>
      </c>
      <c r="G36" s="26">
        <f t="shared" si="4"/>
        <v>0.54</v>
      </c>
      <c r="H36" s="5">
        <v>0.5</v>
      </c>
      <c r="I36" s="6"/>
      <c r="J36" s="28"/>
      <c r="K36" s="28"/>
      <c r="L36" s="6"/>
      <c r="M36" s="7"/>
      <c r="N36" s="30"/>
      <c r="O36" s="8"/>
      <c r="P36" s="8"/>
      <c r="Q36" s="8"/>
      <c r="R36" s="8"/>
      <c r="S36" s="8"/>
      <c r="T36" s="8"/>
      <c r="U36" s="8"/>
      <c r="V36" s="8"/>
      <c r="W36" s="8"/>
    </row>
    <row r="37" spans="1:23" s="9" customFormat="1" ht="11.25" customHeight="1" outlineLevel="1">
      <c r="A37" s="17">
        <v>11</v>
      </c>
      <c r="B37" s="25" t="s">
        <v>39</v>
      </c>
      <c r="C37" s="26" t="s">
        <v>17</v>
      </c>
      <c r="D37" s="27">
        <f t="shared" si="5"/>
        <v>0.7150000000000001</v>
      </c>
      <c r="E37" s="27">
        <f t="shared" si="6"/>
        <v>0.7474999999999999</v>
      </c>
      <c r="F37" s="27">
        <f t="shared" si="7"/>
        <v>0.78</v>
      </c>
      <c r="G37" s="26">
        <f t="shared" si="4"/>
        <v>0.7020000000000001</v>
      </c>
      <c r="H37" s="5">
        <v>0.65</v>
      </c>
      <c r="I37" s="6"/>
      <c r="J37" s="28"/>
      <c r="K37" s="28"/>
      <c r="L37" s="6"/>
      <c r="M37" s="7"/>
      <c r="N37" s="30"/>
      <c r="O37" s="8"/>
      <c r="P37" s="8"/>
      <c r="Q37" s="8"/>
      <c r="R37" s="8"/>
      <c r="S37" s="8"/>
      <c r="T37" s="8"/>
      <c r="U37" s="8"/>
      <c r="V37" s="8"/>
      <c r="W37" s="8"/>
    </row>
    <row r="38" spans="1:23" s="9" customFormat="1" ht="11.25" customHeight="1" outlineLevel="1">
      <c r="A38" s="17">
        <v>12</v>
      </c>
      <c r="B38" s="25" t="s">
        <v>40</v>
      </c>
      <c r="C38" s="26" t="s">
        <v>17</v>
      </c>
      <c r="D38" s="27">
        <f t="shared" si="5"/>
        <v>0</v>
      </c>
      <c r="E38" s="27">
        <f t="shared" si="6"/>
        <v>0</v>
      </c>
      <c r="F38" s="27">
        <f t="shared" si="7"/>
        <v>0</v>
      </c>
      <c r="G38" s="26">
        <f t="shared" si="4"/>
        <v>0</v>
      </c>
      <c r="H38" s="5"/>
      <c r="I38" s="6"/>
      <c r="J38" s="28"/>
      <c r="K38" s="28"/>
      <c r="L38" s="6"/>
      <c r="M38" s="7"/>
      <c r="N38" s="30"/>
      <c r="O38" s="8"/>
      <c r="P38" s="8"/>
      <c r="Q38" s="8"/>
      <c r="R38" s="8"/>
      <c r="S38" s="8"/>
      <c r="T38" s="8"/>
      <c r="U38" s="8"/>
      <c r="V38" s="8"/>
      <c r="W38" s="8"/>
    </row>
    <row r="39" spans="1:23" s="9" customFormat="1" ht="11.25" customHeight="1" outlineLevel="1">
      <c r="A39" s="17">
        <v>13</v>
      </c>
      <c r="B39" s="25" t="s">
        <v>41</v>
      </c>
      <c r="C39" s="26" t="s">
        <v>17</v>
      </c>
      <c r="D39" s="27">
        <f>H39*1.45</f>
        <v>7.032499999999999</v>
      </c>
      <c r="E39" s="27">
        <f>H39*1.5</f>
        <v>7.2749999999999995</v>
      </c>
      <c r="F39" s="27">
        <f>H39*1.608</f>
        <v>7.7988</v>
      </c>
      <c r="G39" s="26">
        <f aca="true" t="shared" si="8" ref="G39:G44">H39*1.2</f>
        <v>5.819999999999999</v>
      </c>
      <c r="H39" s="5">
        <v>4.85</v>
      </c>
      <c r="I39" s="6"/>
      <c r="J39" s="28"/>
      <c r="K39" s="28"/>
      <c r="L39" s="32"/>
      <c r="M39" s="7"/>
      <c r="N39" s="30"/>
      <c r="O39" s="8"/>
      <c r="P39" s="8"/>
      <c r="Q39" s="8"/>
      <c r="R39" s="8"/>
      <c r="S39" s="8"/>
      <c r="T39" s="8"/>
      <c r="U39" s="8"/>
      <c r="V39" s="8"/>
      <c r="W39" s="8"/>
    </row>
    <row r="40" spans="1:23" s="9" customFormat="1" ht="11.25" customHeight="1" outlineLevel="1">
      <c r="A40" s="17">
        <v>14</v>
      </c>
      <c r="B40" s="25" t="s">
        <v>42</v>
      </c>
      <c r="C40" s="26" t="s">
        <v>17</v>
      </c>
      <c r="D40" s="27">
        <f>H40*1.35</f>
        <v>7.857000000000001</v>
      </c>
      <c r="E40" s="27">
        <f>H40*1.4</f>
        <v>8.148</v>
      </c>
      <c r="F40" s="27">
        <f>H40*1.4948</f>
        <v>8.699736</v>
      </c>
      <c r="G40" s="26">
        <f t="shared" si="8"/>
        <v>6.984</v>
      </c>
      <c r="H40" s="5">
        <v>5.82</v>
      </c>
      <c r="I40" s="6"/>
      <c r="J40" s="28"/>
      <c r="K40" s="28"/>
      <c r="L40" s="33"/>
      <c r="M40" s="7"/>
      <c r="N40" s="8"/>
      <c r="O40" s="8"/>
      <c r="P40" s="8"/>
      <c r="Q40" s="8"/>
      <c r="R40" s="8"/>
      <c r="S40" s="8"/>
      <c r="T40" s="8"/>
      <c r="U40" s="8"/>
      <c r="V40" s="8"/>
      <c r="W40" s="8"/>
    </row>
    <row r="41" spans="1:23" s="9" customFormat="1" ht="11.25" customHeight="1" outlineLevel="1">
      <c r="A41" s="17">
        <v>15</v>
      </c>
      <c r="B41" s="25" t="s">
        <v>43</v>
      </c>
      <c r="C41" s="26" t="s">
        <v>17</v>
      </c>
      <c r="D41" s="27">
        <f>H41*1.45</f>
        <v>7.032499999999999</v>
      </c>
      <c r="E41" s="27">
        <f>H41*1.5</f>
        <v>7.2749999999999995</v>
      </c>
      <c r="F41" s="27">
        <f>H41*1.608</f>
        <v>7.7988</v>
      </c>
      <c r="G41" s="26">
        <f t="shared" si="8"/>
        <v>5.819999999999999</v>
      </c>
      <c r="H41" s="5">
        <v>4.85</v>
      </c>
      <c r="I41" s="6"/>
      <c r="J41" s="28"/>
      <c r="K41" s="28"/>
      <c r="L41" s="33"/>
      <c r="M41" s="7"/>
      <c r="N41" s="8"/>
      <c r="O41" s="8"/>
      <c r="P41" s="8"/>
      <c r="Q41" s="8"/>
      <c r="R41" s="8"/>
      <c r="S41" s="8"/>
      <c r="T41" s="8"/>
      <c r="U41" s="8"/>
      <c r="V41" s="8"/>
      <c r="W41" s="8"/>
    </row>
    <row r="42" spans="1:23" s="9" customFormat="1" ht="11.25" customHeight="1" outlineLevel="1">
      <c r="A42" s="17">
        <v>16</v>
      </c>
      <c r="B42" s="25" t="s">
        <v>44</v>
      </c>
      <c r="C42" s="26" t="s">
        <v>17</v>
      </c>
      <c r="D42" s="27">
        <f>H42*1.35</f>
        <v>7.857000000000001</v>
      </c>
      <c r="E42" s="27">
        <f>H42*1.4</f>
        <v>8.148</v>
      </c>
      <c r="F42" s="27">
        <f>H42*1.4948</f>
        <v>8.699736</v>
      </c>
      <c r="G42" s="26">
        <f t="shared" si="8"/>
        <v>6.984</v>
      </c>
      <c r="H42" s="5">
        <v>5.82</v>
      </c>
      <c r="I42" s="6"/>
      <c r="J42" s="28"/>
      <c r="K42" s="28"/>
      <c r="L42" s="33"/>
      <c r="M42" s="7"/>
      <c r="N42" s="8"/>
      <c r="O42" s="8"/>
      <c r="P42" s="8"/>
      <c r="Q42" s="8"/>
      <c r="R42" s="8"/>
      <c r="S42" s="8"/>
      <c r="T42" s="8"/>
      <c r="U42" s="8"/>
      <c r="V42" s="8"/>
      <c r="W42" s="8"/>
    </row>
    <row r="43" spans="1:23" s="9" customFormat="1" ht="11.25" customHeight="1" outlineLevel="1">
      <c r="A43" s="17">
        <v>17</v>
      </c>
      <c r="B43" s="25" t="s">
        <v>45</v>
      </c>
      <c r="C43" s="26" t="s">
        <v>17</v>
      </c>
      <c r="D43" s="27">
        <f>H43*1.3</f>
        <v>2.652</v>
      </c>
      <c r="E43" s="27">
        <f>H43*1.4</f>
        <v>2.856</v>
      </c>
      <c r="F43" s="27">
        <f>H43*1.568</f>
        <v>3.1987200000000002</v>
      </c>
      <c r="G43" s="26">
        <f t="shared" si="8"/>
        <v>2.448</v>
      </c>
      <c r="H43" s="5">
        <v>2.04</v>
      </c>
      <c r="I43" s="6"/>
      <c r="J43" s="28"/>
      <c r="K43" s="5"/>
      <c r="L43" s="33"/>
      <c r="M43" s="7"/>
      <c r="N43" s="8"/>
      <c r="O43" s="8"/>
      <c r="P43" s="8"/>
      <c r="Q43" s="8"/>
      <c r="R43" s="8"/>
      <c r="S43" s="8"/>
      <c r="T43" s="8"/>
      <c r="U43" s="8"/>
      <c r="V43" s="8"/>
      <c r="W43" s="8"/>
    </row>
    <row r="44" spans="1:23" s="9" customFormat="1" ht="11.25" customHeight="1" outlineLevel="1">
      <c r="A44" s="17">
        <v>18</v>
      </c>
      <c r="B44" s="25" t="s">
        <v>46</v>
      </c>
      <c r="C44" s="26" t="s">
        <v>17</v>
      </c>
      <c r="D44" s="27">
        <f>H44*1.3</f>
        <v>3.1850000000000005</v>
      </c>
      <c r="E44" s="27">
        <f>H44*1.4</f>
        <v>3.43</v>
      </c>
      <c r="F44" s="27">
        <f>H44*1.57</f>
        <v>3.8465000000000003</v>
      </c>
      <c r="G44" s="26">
        <f t="shared" si="8"/>
        <v>2.94</v>
      </c>
      <c r="H44" s="5">
        <v>2.45</v>
      </c>
      <c r="I44" s="6"/>
      <c r="J44" s="28"/>
      <c r="K44" s="5"/>
      <c r="L44" s="33"/>
      <c r="M44" s="7"/>
      <c r="N44" s="8"/>
      <c r="O44" s="8"/>
      <c r="P44" s="8"/>
      <c r="Q44" s="8"/>
      <c r="R44" s="8"/>
      <c r="S44" s="8"/>
      <c r="T44" s="8"/>
      <c r="U44" s="8"/>
      <c r="V44" s="8"/>
      <c r="W44" s="8"/>
    </row>
    <row r="45" spans="1:23" s="9" customFormat="1" ht="11.25" customHeight="1" outlineLevel="1">
      <c r="A45" s="17">
        <v>19</v>
      </c>
      <c r="B45" s="34" t="s">
        <v>47</v>
      </c>
      <c r="C45" s="26" t="s">
        <v>17</v>
      </c>
      <c r="D45" s="27">
        <f t="shared" si="5"/>
        <v>2.2</v>
      </c>
      <c r="E45" s="27">
        <f t="shared" si="6"/>
        <v>2.3</v>
      </c>
      <c r="F45" s="27">
        <f t="shared" si="7"/>
        <v>2.4</v>
      </c>
      <c r="G45" s="26">
        <f t="shared" si="4"/>
        <v>2.16</v>
      </c>
      <c r="H45" s="5">
        <v>2</v>
      </c>
      <c r="I45" s="6"/>
      <c r="J45" s="28"/>
      <c r="K45" s="5"/>
      <c r="L45" s="16"/>
      <c r="M45" s="7"/>
      <c r="N45" s="8"/>
      <c r="O45" s="8"/>
      <c r="P45" s="8"/>
      <c r="Q45" s="8"/>
      <c r="R45" s="8"/>
      <c r="S45" s="8"/>
      <c r="T45" s="8"/>
      <c r="U45" s="8"/>
      <c r="V45" s="8"/>
      <c r="W45" s="8"/>
    </row>
    <row r="46" spans="1:23" s="9" customFormat="1" ht="11.25" customHeight="1" outlineLevel="1">
      <c r="A46" s="17">
        <v>20</v>
      </c>
      <c r="B46" s="34" t="s">
        <v>48</v>
      </c>
      <c r="C46" s="26" t="s">
        <v>17</v>
      </c>
      <c r="D46" s="27">
        <f t="shared" si="5"/>
        <v>2.64</v>
      </c>
      <c r="E46" s="27">
        <f t="shared" si="6"/>
        <v>2.76</v>
      </c>
      <c r="F46" s="27">
        <f t="shared" si="7"/>
        <v>2.88</v>
      </c>
      <c r="G46" s="26">
        <f t="shared" si="4"/>
        <v>2.592</v>
      </c>
      <c r="H46" s="5">
        <v>2.4</v>
      </c>
      <c r="I46" s="6"/>
      <c r="J46" s="28"/>
      <c r="K46" s="5"/>
      <c r="L46" s="16"/>
      <c r="M46" s="7"/>
      <c r="N46" s="8"/>
      <c r="O46" s="8"/>
      <c r="P46" s="8"/>
      <c r="Q46" s="8"/>
      <c r="R46" s="8"/>
      <c r="S46" s="8"/>
      <c r="T46" s="8"/>
      <c r="U46" s="8"/>
      <c r="V46" s="8"/>
      <c r="W46" s="8"/>
    </row>
    <row r="47" spans="1:23" s="9" customFormat="1" ht="11.25" customHeight="1" outlineLevel="1">
      <c r="A47" s="17">
        <v>21</v>
      </c>
      <c r="B47" s="34" t="s">
        <v>49</v>
      </c>
      <c r="C47" s="26" t="s">
        <v>17</v>
      </c>
      <c r="D47" s="27">
        <f t="shared" si="5"/>
        <v>2.618</v>
      </c>
      <c r="E47" s="27">
        <f t="shared" si="6"/>
        <v>2.7369999999999997</v>
      </c>
      <c r="F47" s="27">
        <f t="shared" si="7"/>
        <v>2.856</v>
      </c>
      <c r="G47" s="26">
        <f t="shared" si="4"/>
        <v>2.5704000000000002</v>
      </c>
      <c r="H47" s="5">
        <v>2.38</v>
      </c>
      <c r="I47" s="6"/>
      <c r="J47" s="28"/>
      <c r="K47" s="5"/>
      <c r="L47" s="16"/>
      <c r="M47" s="7"/>
      <c r="N47" s="8"/>
      <c r="O47" s="8"/>
      <c r="P47" s="8"/>
      <c r="Q47" s="8"/>
      <c r="R47" s="8"/>
      <c r="S47" s="8"/>
      <c r="T47" s="8"/>
      <c r="U47" s="8"/>
      <c r="V47" s="8"/>
      <c r="W47" s="8"/>
    </row>
    <row r="48" spans="1:23" s="9" customFormat="1" ht="11.25" customHeight="1" outlineLevel="1">
      <c r="A48" s="17">
        <v>22</v>
      </c>
      <c r="B48" s="34" t="s">
        <v>50</v>
      </c>
      <c r="C48" s="26" t="s">
        <v>17</v>
      </c>
      <c r="D48" s="27">
        <f t="shared" si="5"/>
        <v>3.63</v>
      </c>
      <c r="E48" s="27">
        <f t="shared" si="6"/>
        <v>3.7949999999999995</v>
      </c>
      <c r="F48" s="27">
        <f t="shared" si="7"/>
        <v>3.9599999999999995</v>
      </c>
      <c r="G48" s="26">
        <f t="shared" si="4"/>
        <v>3.564</v>
      </c>
      <c r="H48" s="5">
        <v>3.3</v>
      </c>
      <c r="I48" s="6"/>
      <c r="J48" s="28"/>
      <c r="K48" s="5"/>
      <c r="L48" s="16"/>
      <c r="M48" s="7"/>
      <c r="N48" s="8"/>
      <c r="O48" s="8"/>
      <c r="P48" s="8"/>
      <c r="Q48" s="8"/>
      <c r="R48" s="8"/>
      <c r="S48" s="8"/>
      <c r="T48" s="8"/>
      <c r="U48" s="8"/>
      <c r="V48" s="8"/>
      <c r="W48" s="8"/>
    </row>
    <row r="49" spans="1:23" s="9" customFormat="1" ht="11.25" customHeight="1">
      <c r="A49" s="15"/>
      <c r="B49" s="104" t="s">
        <v>51</v>
      </c>
      <c r="C49" s="104"/>
      <c r="D49" s="104"/>
      <c r="E49" s="104"/>
      <c r="F49" s="104"/>
      <c r="G49" s="104"/>
      <c r="H49" s="5"/>
      <c r="I49" s="6"/>
      <c r="J49" s="6"/>
      <c r="K49" s="5"/>
      <c r="L49" s="5"/>
      <c r="M49" s="7"/>
      <c r="N49" s="8"/>
      <c r="O49" s="8"/>
      <c r="P49" s="8"/>
      <c r="Q49" s="8"/>
      <c r="R49" s="8"/>
      <c r="S49" s="8"/>
      <c r="T49" s="8"/>
      <c r="U49" s="8"/>
      <c r="V49" s="8"/>
      <c r="W49" s="8"/>
    </row>
    <row r="50" spans="1:23" s="9" customFormat="1" ht="11.25" customHeight="1" outlineLevel="1">
      <c r="A50" s="17">
        <v>1</v>
      </c>
      <c r="B50" s="25" t="s">
        <v>52</v>
      </c>
      <c r="C50" s="26" t="s">
        <v>53</v>
      </c>
      <c r="D50" s="26">
        <f aca="true" t="shared" si="9" ref="D50:D64">H50*1.18</f>
        <v>37.76</v>
      </c>
      <c r="E50" s="26">
        <f aca="true" t="shared" si="10" ref="E50:E64">H50*1.26</f>
        <v>40.32</v>
      </c>
      <c r="F50" s="26">
        <f aca="true" t="shared" si="11" ref="F50:F64">H50*1.35</f>
        <v>43.2</v>
      </c>
      <c r="G50" s="26">
        <f aca="true" t="shared" si="12" ref="G50:G64">H50*1.08</f>
        <v>34.56</v>
      </c>
      <c r="H50" s="5">
        <v>32</v>
      </c>
      <c r="I50" s="6"/>
      <c r="J50" s="6"/>
      <c r="K50" s="35"/>
      <c r="L50" s="5"/>
      <c r="M50" s="35"/>
      <c r="N50" s="8"/>
      <c r="O50" s="8"/>
      <c r="P50" s="8"/>
      <c r="Q50" s="8"/>
      <c r="R50" s="8"/>
      <c r="S50" s="8"/>
      <c r="T50" s="8"/>
      <c r="U50" s="8"/>
      <c r="V50" s="8"/>
      <c r="W50" s="8"/>
    </row>
    <row r="51" spans="1:23" s="9" customFormat="1" ht="11.25" customHeight="1" outlineLevel="1">
      <c r="A51" s="17">
        <v>2</v>
      </c>
      <c r="B51" s="25" t="s">
        <v>273</v>
      </c>
      <c r="C51" s="26" t="s">
        <v>53</v>
      </c>
      <c r="D51" s="26">
        <f t="shared" si="9"/>
        <v>37.76</v>
      </c>
      <c r="E51" s="26">
        <f t="shared" si="10"/>
        <v>40.32</v>
      </c>
      <c r="F51" s="26">
        <f>H51*1.35</f>
        <v>43.2</v>
      </c>
      <c r="G51" s="26">
        <f t="shared" si="12"/>
        <v>34.56</v>
      </c>
      <c r="H51" s="5">
        <v>32</v>
      </c>
      <c r="I51" s="6"/>
      <c r="J51" s="6"/>
      <c r="K51" s="35"/>
      <c r="L51" s="5"/>
      <c r="M51" s="35"/>
      <c r="N51" s="8"/>
      <c r="O51" s="8"/>
      <c r="P51" s="8"/>
      <c r="Q51" s="8"/>
      <c r="R51" s="8"/>
      <c r="S51" s="8"/>
      <c r="T51" s="8"/>
      <c r="U51" s="8"/>
      <c r="V51" s="8"/>
      <c r="W51" s="8"/>
    </row>
    <row r="52" spans="1:23" s="9" customFormat="1" ht="11.25" customHeight="1" outlineLevel="1">
      <c r="A52" s="17">
        <v>3</v>
      </c>
      <c r="B52" s="25" t="s">
        <v>274</v>
      </c>
      <c r="C52" s="26" t="s">
        <v>53</v>
      </c>
      <c r="D52" s="26">
        <f>H52*1.18</f>
        <v>50.739999999999995</v>
      </c>
      <c r="E52" s="26">
        <f t="shared" si="10"/>
        <v>54.18</v>
      </c>
      <c r="F52" s="26">
        <f t="shared" si="11"/>
        <v>58.050000000000004</v>
      </c>
      <c r="G52" s="26">
        <f t="shared" si="12"/>
        <v>46.440000000000005</v>
      </c>
      <c r="H52" s="5">
        <v>43</v>
      </c>
      <c r="I52" s="6"/>
      <c r="J52" s="6"/>
      <c r="K52" s="35"/>
      <c r="L52" s="5"/>
      <c r="M52" s="35"/>
      <c r="N52" s="8"/>
      <c r="O52" s="8"/>
      <c r="P52" s="8"/>
      <c r="Q52" s="8"/>
      <c r="R52" s="8"/>
      <c r="S52" s="8"/>
      <c r="T52" s="8"/>
      <c r="U52" s="8"/>
      <c r="V52" s="8"/>
      <c r="W52" s="8"/>
    </row>
    <row r="53" spans="1:23" s="9" customFormat="1" ht="11.25" customHeight="1" outlineLevel="1">
      <c r="A53" s="17">
        <v>4</v>
      </c>
      <c r="B53" s="25" t="s">
        <v>275</v>
      </c>
      <c r="C53" s="26" t="s">
        <v>53</v>
      </c>
      <c r="D53" s="26">
        <f t="shared" si="9"/>
        <v>68.44</v>
      </c>
      <c r="E53" s="26">
        <f t="shared" si="10"/>
        <v>73.08</v>
      </c>
      <c r="F53" s="26">
        <f t="shared" si="11"/>
        <v>78.30000000000001</v>
      </c>
      <c r="G53" s="26">
        <f t="shared" si="12"/>
        <v>62.64</v>
      </c>
      <c r="H53" s="5">
        <v>58</v>
      </c>
      <c r="I53" s="6"/>
      <c r="J53" s="6"/>
      <c r="K53" s="35"/>
      <c r="L53" s="5"/>
      <c r="M53" s="35"/>
      <c r="N53" s="8"/>
      <c r="O53" s="8"/>
      <c r="P53" s="8"/>
      <c r="Q53" s="8"/>
      <c r="R53" s="8"/>
      <c r="S53" s="8"/>
      <c r="T53" s="8"/>
      <c r="U53" s="8"/>
      <c r="V53" s="8"/>
      <c r="W53" s="8"/>
    </row>
    <row r="54" spans="1:23" s="9" customFormat="1" ht="11.25" customHeight="1" outlineLevel="1">
      <c r="A54" s="17">
        <v>5</v>
      </c>
      <c r="B54" s="25" t="s">
        <v>276</v>
      </c>
      <c r="C54" s="26" t="s">
        <v>53</v>
      </c>
      <c r="D54" s="26">
        <f t="shared" si="9"/>
        <v>74.33999999999999</v>
      </c>
      <c r="E54" s="26">
        <f t="shared" si="10"/>
        <v>79.38</v>
      </c>
      <c r="F54" s="26">
        <f t="shared" si="11"/>
        <v>85.05000000000001</v>
      </c>
      <c r="G54" s="26">
        <f t="shared" si="12"/>
        <v>68.04</v>
      </c>
      <c r="H54" s="5">
        <v>63</v>
      </c>
      <c r="I54" s="6"/>
      <c r="J54" s="6"/>
      <c r="K54" s="35"/>
      <c r="L54" s="5"/>
      <c r="M54" s="35"/>
      <c r="N54" s="8"/>
      <c r="O54" s="8"/>
      <c r="P54" s="8"/>
      <c r="Q54" s="8"/>
      <c r="R54" s="8"/>
      <c r="S54" s="8"/>
      <c r="T54" s="8"/>
      <c r="U54" s="8"/>
      <c r="V54" s="8"/>
      <c r="W54" s="8"/>
    </row>
    <row r="55" spans="1:23" s="9" customFormat="1" ht="11.25" customHeight="1" outlineLevel="1">
      <c r="A55" s="17">
        <v>6</v>
      </c>
      <c r="B55" s="25" t="s">
        <v>214</v>
      </c>
      <c r="C55" s="26" t="s">
        <v>53</v>
      </c>
      <c r="D55" s="26">
        <f t="shared" si="9"/>
        <v>0</v>
      </c>
      <c r="E55" s="26">
        <f t="shared" si="10"/>
        <v>0</v>
      </c>
      <c r="F55" s="26">
        <f>H55*1.35</f>
        <v>0</v>
      </c>
      <c r="G55" s="26">
        <f t="shared" si="12"/>
        <v>0</v>
      </c>
      <c r="H55" s="5"/>
      <c r="I55" s="6"/>
      <c r="J55" s="6"/>
      <c r="K55" s="35"/>
      <c r="L55" s="5"/>
      <c r="M55" s="35"/>
      <c r="N55" s="8"/>
      <c r="O55" s="8"/>
      <c r="P55" s="8"/>
      <c r="Q55" s="8"/>
      <c r="R55" s="8"/>
      <c r="S55" s="8"/>
      <c r="T55" s="8"/>
      <c r="U55" s="8"/>
      <c r="V55" s="8"/>
      <c r="W55" s="8"/>
    </row>
    <row r="56" spans="1:23" s="9" customFormat="1" ht="11.25" customHeight="1" outlineLevel="1">
      <c r="A56" s="17">
        <v>7</v>
      </c>
      <c r="B56" s="25" t="s">
        <v>54</v>
      </c>
      <c r="C56" s="26" t="s">
        <v>71</v>
      </c>
      <c r="D56" s="26">
        <f t="shared" si="9"/>
        <v>7.08</v>
      </c>
      <c r="E56" s="26">
        <f t="shared" si="10"/>
        <v>7.5600000000000005</v>
      </c>
      <c r="F56" s="26">
        <f t="shared" si="11"/>
        <v>8.100000000000001</v>
      </c>
      <c r="G56" s="26">
        <f t="shared" si="12"/>
        <v>6.48</v>
      </c>
      <c r="H56" s="5">
        <v>6</v>
      </c>
      <c r="I56" s="6"/>
      <c r="J56" s="6"/>
      <c r="K56" s="35"/>
      <c r="L56" s="5"/>
      <c r="M56" s="36"/>
      <c r="N56" s="8"/>
      <c r="O56" s="8"/>
      <c r="P56" s="8"/>
      <c r="Q56" s="8"/>
      <c r="R56" s="8"/>
      <c r="S56" s="8"/>
      <c r="T56" s="8"/>
      <c r="U56" s="8"/>
      <c r="V56" s="8"/>
      <c r="W56" s="8"/>
    </row>
    <row r="57" spans="1:23" s="9" customFormat="1" ht="11.25" customHeight="1" outlineLevel="1">
      <c r="A57" s="17">
        <v>8</v>
      </c>
      <c r="B57" s="25" t="s">
        <v>55</v>
      </c>
      <c r="C57" s="26" t="s">
        <v>71</v>
      </c>
      <c r="D57" s="26">
        <f t="shared" si="9"/>
        <v>7.08</v>
      </c>
      <c r="E57" s="26">
        <f t="shared" si="10"/>
        <v>7.5600000000000005</v>
      </c>
      <c r="F57" s="26">
        <f t="shared" si="11"/>
        <v>8.100000000000001</v>
      </c>
      <c r="G57" s="26">
        <f t="shared" si="12"/>
        <v>6.48</v>
      </c>
      <c r="H57" s="5">
        <v>6</v>
      </c>
      <c r="I57" s="6"/>
      <c r="J57" s="6"/>
      <c r="K57" s="35"/>
      <c r="L57" s="5"/>
      <c r="M57" s="36"/>
      <c r="N57" s="8"/>
      <c r="O57" s="8"/>
      <c r="P57" s="8"/>
      <c r="Q57" s="8"/>
      <c r="R57" s="8"/>
      <c r="S57" s="8"/>
      <c r="T57" s="8"/>
      <c r="U57" s="8"/>
      <c r="V57" s="8"/>
      <c r="W57" s="8"/>
    </row>
    <row r="58" spans="1:23" s="9" customFormat="1" ht="11.25" customHeight="1" outlineLevel="1">
      <c r="A58" s="17">
        <v>9</v>
      </c>
      <c r="B58" s="25" t="s">
        <v>56</v>
      </c>
      <c r="C58" s="26" t="s">
        <v>71</v>
      </c>
      <c r="D58" s="26">
        <f t="shared" si="9"/>
        <v>10.926799999999998</v>
      </c>
      <c r="E58" s="26">
        <f t="shared" si="10"/>
        <v>11.6676</v>
      </c>
      <c r="F58" s="26">
        <f t="shared" si="11"/>
        <v>12.501000000000001</v>
      </c>
      <c r="G58" s="26">
        <f t="shared" si="12"/>
        <v>10.0008</v>
      </c>
      <c r="H58" s="5">
        <v>9.26</v>
      </c>
      <c r="I58" s="6"/>
      <c r="J58" s="6"/>
      <c r="K58" s="35"/>
      <c r="L58" s="5"/>
      <c r="M58" s="36"/>
      <c r="N58" s="8"/>
      <c r="O58" s="8"/>
      <c r="P58" s="8"/>
      <c r="Q58" s="8"/>
      <c r="R58" s="8"/>
      <c r="S58" s="8"/>
      <c r="T58" s="8"/>
      <c r="U58" s="8"/>
      <c r="V58" s="8"/>
      <c r="W58" s="8"/>
    </row>
    <row r="59" spans="1:23" s="9" customFormat="1" ht="11.25" customHeight="1" outlineLevel="1">
      <c r="A59" s="17">
        <v>10</v>
      </c>
      <c r="B59" s="25" t="s">
        <v>57</v>
      </c>
      <c r="C59" s="26" t="s">
        <v>71</v>
      </c>
      <c r="D59" s="26">
        <f t="shared" si="9"/>
        <v>10.926799999999998</v>
      </c>
      <c r="E59" s="26">
        <f t="shared" si="10"/>
        <v>11.6676</v>
      </c>
      <c r="F59" s="26">
        <f t="shared" si="11"/>
        <v>12.501000000000001</v>
      </c>
      <c r="G59" s="26">
        <f t="shared" si="12"/>
        <v>10.0008</v>
      </c>
      <c r="H59" s="5">
        <v>9.26</v>
      </c>
      <c r="I59" s="6"/>
      <c r="J59" s="6"/>
      <c r="K59" s="35"/>
      <c r="L59" s="5"/>
      <c r="M59" s="36"/>
      <c r="N59" s="8"/>
      <c r="O59" s="8"/>
      <c r="P59" s="8"/>
      <c r="Q59" s="8"/>
      <c r="R59" s="8"/>
      <c r="S59" s="8"/>
      <c r="T59" s="8"/>
      <c r="U59" s="8"/>
      <c r="V59" s="8"/>
      <c r="W59" s="8"/>
    </row>
    <row r="60" spans="1:23" s="9" customFormat="1" ht="11.25" customHeight="1" outlineLevel="1">
      <c r="A60" s="17">
        <v>11</v>
      </c>
      <c r="B60" s="25" t="s">
        <v>58</v>
      </c>
      <c r="C60" s="26" t="s">
        <v>71</v>
      </c>
      <c r="D60" s="26">
        <f t="shared" si="9"/>
        <v>15.93</v>
      </c>
      <c r="E60" s="26">
        <f t="shared" si="10"/>
        <v>17.01</v>
      </c>
      <c r="F60" s="26">
        <f t="shared" si="11"/>
        <v>18.225</v>
      </c>
      <c r="G60" s="26">
        <f t="shared" si="12"/>
        <v>14.580000000000002</v>
      </c>
      <c r="H60" s="5">
        <v>13.5</v>
      </c>
      <c r="I60" s="6"/>
      <c r="J60" s="6"/>
      <c r="K60" s="35"/>
      <c r="L60" s="5"/>
      <c r="M60" s="36"/>
      <c r="N60" s="8"/>
      <c r="O60" s="8"/>
      <c r="P60" s="8"/>
      <c r="Q60" s="8"/>
      <c r="R60" s="8"/>
      <c r="S60" s="8"/>
      <c r="T60" s="8"/>
      <c r="U60" s="8"/>
      <c r="V60" s="8"/>
      <c r="W60" s="8"/>
    </row>
    <row r="61" spans="1:23" s="9" customFormat="1" ht="11.25" customHeight="1" outlineLevel="1">
      <c r="A61" s="17">
        <v>12</v>
      </c>
      <c r="B61" s="25" t="s">
        <v>59</v>
      </c>
      <c r="C61" s="26" t="s">
        <v>71</v>
      </c>
      <c r="D61" s="26">
        <f t="shared" si="9"/>
        <v>23.599999999999998</v>
      </c>
      <c r="E61" s="26">
        <f t="shared" si="10"/>
        <v>25.2</v>
      </c>
      <c r="F61" s="26">
        <f t="shared" si="11"/>
        <v>27</v>
      </c>
      <c r="G61" s="26">
        <f t="shared" si="12"/>
        <v>21.6</v>
      </c>
      <c r="H61" s="5">
        <v>20</v>
      </c>
      <c r="I61" s="6"/>
      <c r="J61" s="6"/>
      <c r="K61" s="35"/>
      <c r="L61" s="5"/>
      <c r="M61" s="36"/>
      <c r="N61" s="8"/>
      <c r="O61" s="8"/>
      <c r="P61" s="8"/>
      <c r="Q61" s="8"/>
      <c r="R61" s="8"/>
      <c r="S61" s="8"/>
      <c r="T61" s="8"/>
      <c r="U61" s="8"/>
      <c r="V61" s="8"/>
      <c r="W61" s="8"/>
    </row>
    <row r="62" spans="1:23" s="9" customFormat="1" ht="11.25" customHeight="1" outlineLevel="1">
      <c r="A62" s="17">
        <v>13</v>
      </c>
      <c r="B62" s="25" t="s">
        <v>60</v>
      </c>
      <c r="C62" s="26" t="s">
        <v>71</v>
      </c>
      <c r="D62" s="26">
        <f t="shared" si="9"/>
        <v>51.919999999999995</v>
      </c>
      <c r="E62" s="26">
        <f t="shared" si="10"/>
        <v>55.44</v>
      </c>
      <c r="F62" s="26">
        <f t="shared" si="11"/>
        <v>59.400000000000006</v>
      </c>
      <c r="G62" s="26">
        <f t="shared" si="12"/>
        <v>47.52</v>
      </c>
      <c r="H62" s="5">
        <v>44</v>
      </c>
      <c r="I62" s="6"/>
      <c r="J62" s="6"/>
      <c r="K62" s="35"/>
      <c r="L62" s="5"/>
      <c r="M62" s="36"/>
      <c r="N62" s="8"/>
      <c r="O62" s="8"/>
      <c r="P62" s="8"/>
      <c r="Q62" s="8"/>
      <c r="R62" s="8"/>
      <c r="S62" s="8"/>
      <c r="T62" s="8"/>
      <c r="U62" s="8"/>
      <c r="V62" s="8"/>
      <c r="W62" s="8"/>
    </row>
    <row r="63" spans="1:23" s="9" customFormat="1" ht="11.25" customHeight="1" outlineLevel="1">
      <c r="A63" s="17">
        <v>14</v>
      </c>
      <c r="B63" s="25" t="s">
        <v>61</v>
      </c>
      <c r="C63" s="26" t="s">
        <v>71</v>
      </c>
      <c r="D63" s="26">
        <f t="shared" si="9"/>
        <v>23.599999999999998</v>
      </c>
      <c r="E63" s="26">
        <f t="shared" si="10"/>
        <v>25.2</v>
      </c>
      <c r="F63" s="26">
        <f t="shared" si="11"/>
        <v>27</v>
      </c>
      <c r="G63" s="26">
        <f t="shared" si="12"/>
        <v>21.6</v>
      </c>
      <c r="H63" s="5">
        <v>20</v>
      </c>
      <c r="I63" s="6"/>
      <c r="J63" s="6"/>
      <c r="K63" s="35"/>
      <c r="L63" s="5"/>
      <c r="M63" s="36"/>
      <c r="N63" s="8"/>
      <c r="O63" s="8"/>
      <c r="P63" s="8"/>
      <c r="Q63" s="8"/>
      <c r="R63" s="8"/>
      <c r="S63" s="8"/>
      <c r="T63" s="8"/>
      <c r="U63" s="8"/>
      <c r="V63" s="8"/>
      <c r="W63" s="8"/>
    </row>
    <row r="64" spans="1:23" s="9" customFormat="1" ht="11.25" customHeight="1" outlineLevel="1">
      <c r="A64" s="17">
        <v>15</v>
      </c>
      <c r="B64" s="25" t="s">
        <v>62</v>
      </c>
      <c r="C64" s="26" t="s">
        <v>71</v>
      </c>
      <c r="D64" s="26">
        <f t="shared" si="9"/>
        <v>20.06</v>
      </c>
      <c r="E64" s="26">
        <f t="shared" si="10"/>
        <v>21.42</v>
      </c>
      <c r="F64" s="26">
        <f t="shared" si="11"/>
        <v>22.950000000000003</v>
      </c>
      <c r="G64" s="26">
        <f t="shared" si="12"/>
        <v>18.36</v>
      </c>
      <c r="H64" s="5">
        <v>17</v>
      </c>
      <c r="I64" s="6"/>
      <c r="J64" s="6"/>
      <c r="K64" s="35"/>
      <c r="L64" s="5"/>
      <c r="M64" s="36"/>
      <c r="N64" s="8"/>
      <c r="O64" s="8"/>
      <c r="P64" s="8"/>
      <c r="Q64" s="8"/>
      <c r="R64" s="8"/>
      <c r="S64" s="8"/>
      <c r="T64" s="8"/>
      <c r="U64" s="8"/>
      <c r="V64" s="8"/>
      <c r="W64" s="8"/>
    </row>
    <row r="65" spans="1:23" s="9" customFormat="1" ht="11.25" customHeight="1" outlineLevel="1">
      <c r="A65" s="17">
        <v>16</v>
      </c>
      <c r="B65" s="25" t="s">
        <v>63</v>
      </c>
      <c r="C65" s="26" t="s">
        <v>17</v>
      </c>
      <c r="D65" s="26">
        <f>H65*1.2</f>
        <v>0.264</v>
      </c>
      <c r="E65" s="26">
        <f>H65*1.3</f>
        <v>0.28600000000000003</v>
      </c>
      <c r="F65" s="26">
        <f>H65*1.4</f>
        <v>0.308</v>
      </c>
      <c r="G65" s="26">
        <f>H65*1.15</f>
        <v>0.253</v>
      </c>
      <c r="H65" s="5">
        <v>0.22</v>
      </c>
      <c r="I65" s="6"/>
      <c r="J65" s="6"/>
      <c r="K65" s="35"/>
      <c r="L65" s="5"/>
      <c r="M65" s="36"/>
      <c r="N65" s="8"/>
      <c r="O65" s="8"/>
      <c r="P65" s="8"/>
      <c r="Q65" s="8"/>
      <c r="R65" s="8"/>
      <c r="S65" s="8"/>
      <c r="T65" s="8"/>
      <c r="U65" s="8"/>
      <c r="V65" s="8"/>
      <c r="W65" s="8"/>
    </row>
    <row r="66" spans="1:23" s="9" customFormat="1" ht="11.25" customHeight="1" outlineLevel="1">
      <c r="A66" s="17">
        <v>17</v>
      </c>
      <c r="B66" s="25" t="s">
        <v>64</v>
      </c>
      <c r="C66" s="26" t="s">
        <v>17</v>
      </c>
      <c r="D66" s="26">
        <f>H66*1.2</f>
        <v>0.288</v>
      </c>
      <c r="E66" s="26">
        <f>H66*1.3</f>
        <v>0.312</v>
      </c>
      <c r="F66" s="26">
        <f>H66*1.45</f>
        <v>0.348</v>
      </c>
      <c r="G66" s="26">
        <f>H66*1.15</f>
        <v>0.27599999999999997</v>
      </c>
      <c r="H66" s="5">
        <v>0.24</v>
      </c>
      <c r="I66" s="6"/>
      <c r="J66" s="6"/>
      <c r="K66" s="35"/>
      <c r="L66" s="6"/>
      <c r="M66" s="36"/>
      <c r="N66" s="8"/>
      <c r="O66" s="8"/>
      <c r="P66" s="8"/>
      <c r="Q66" s="8"/>
      <c r="R66" s="8"/>
      <c r="S66" s="8"/>
      <c r="T66" s="8"/>
      <c r="U66" s="8"/>
      <c r="V66" s="8"/>
      <c r="W66" s="8"/>
    </row>
    <row r="67" spans="1:23" s="9" customFormat="1" ht="11.25" customHeight="1" outlineLevel="1">
      <c r="A67" s="17">
        <v>18</v>
      </c>
      <c r="B67" s="25" t="s">
        <v>65</v>
      </c>
      <c r="C67" s="26" t="s">
        <v>17</v>
      </c>
      <c r="D67" s="26">
        <f>H67*1.65</f>
        <v>0.4125</v>
      </c>
      <c r="E67" s="26">
        <f>H67*1.7</f>
        <v>0.425</v>
      </c>
      <c r="F67" s="26">
        <f>H67*1.8</f>
        <v>0.45</v>
      </c>
      <c r="G67" s="26">
        <f>H67*1.2</f>
        <v>0.3</v>
      </c>
      <c r="H67" s="5">
        <v>0.25</v>
      </c>
      <c r="I67" s="6"/>
      <c r="J67" s="6"/>
      <c r="K67" s="35"/>
      <c r="L67" s="6"/>
      <c r="M67" s="36"/>
      <c r="N67" s="8"/>
      <c r="O67" s="8"/>
      <c r="P67" s="8"/>
      <c r="Q67" s="8"/>
      <c r="R67" s="8"/>
      <c r="S67" s="8"/>
      <c r="T67" s="8"/>
      <c r="U67" s="8"/>
      <c r="V67" s="8"/>
      <c r="W67" s="8"/>
    </row>
    <row r="68" spans="1:23" s="9" customFormat="1" ht="11.25" customHeight="1" outlineLevel="1">
      <c r="A68" s="17">
        <v>19</v>
      </c>
      <c r="B68" s="25" t="s">
        <v>66</v>
      </c>
      <c r="C68" s="26" t="s">
        <v>17</v>
      </c>
      <c r="D68" s="26">
        <f>H68*1.68</f>
        <v>0.4536</v>
      </c>
      <c r="E68" s="26">
        <f>H68*1.76</f>
        <v>0.4752</v>
      </c>
      <c r="F68" s="26">
        <f>H68*1.851</f>
        <v>0.49977000000000005</v>
      </c>
      <c r="G68" s="26">
        <f>H68*1.28</f>
        <v>0.3456</v>
      </c>
      <c r="H68" s="5">
        <v>0.27</v>
      </c>
      <c r="I68" s="6"/>
      <c r="J68" s="6"/>
      <c r="K68" s="35"/>
      <c r="L68" s="6"/>
      <c r="M68" s="36"/>
      <c r="N68" s="8"/>
      <c r="O68" s="8"/>
      <c r="P68" s="8"/>
      <c r="Q68" s="8"/>
      <c r="R68" s="8"/>
      <c r="S68" s="8"/>
      <c r="T68" s="8"/>
      <c r="U68" s="8"/>
      <c r="V68" s="8"/>
      <c r="W68" s="8"/>
    </row>
    <row r="69" spans="1:23" s="9" customFormat="1" ht="11.25" customHeight="1" outlineLevel="1">
      <c r="A69" s="17">
        <v>20</v>
      </c>
      <c r="B69" s="25" t="s">
        <v>67</v>
      </c>
      <c r="C69" s="26" t="s">
        <v>17</v>
      </c>
      <c r="D69" s="26">
        <f>H69*1.78</f>
        <v>0.49840000000000007</v>
      </c>
      <c r="E69" s="26">
        <f>H69*1.86</f>
        <v>0.5208</v>
      </c>
      <c r="F69" s="26">
        <f>H69*1.964</f>
        <v>0.5499200000000001</v>
      </c>
      <c r="G69" s="26">
        <f>H69*1.38</f>
        <v>0.3864</v>
      </c>
      <c r="H69" s="5">
        <v>0.28</v>
      </c>
      <c r="I69" s="6"/>
      <c r="J69" s="6"/>
      <c r="K69" s="35"/>
      <c r="L69" s="6"/>
      <c r="M69" s="37"/>
      <c r="N69" s="8"/>
      <c r="O69" s="8"/>
      <c r="P69" s="8"/>
      <c r="Q69" s="8"/>
      <c r="R69" s="8"/>
      <c r="S69" s="8"/>
      <c r="T69" s="8"/>
      <c r="U69" s="8"/>
      <c r="V69" s="8"/>
      <c r="W69" s="8"/>
    </row>
    <row r="70" spans="1:23" s="9" customFormat="1" ht="11.25" customHeight="1" outlineLevel="1">
      <c r="A70" s="17">
        <v>21</v>
      </c>
      <c r="B70" s="25" t="s">
        <v>68</v>
      </c>
      <c r="C70" s="26" t="s">
        <v>17</v>
      </c>
      <c r="D70" s="26">
        <f>H70*1.3</f>
        <v>0.754</v>
      </c>
      <c r="E70" s="26">
        <f>H70*1.36</f>
        <v>0.7888000000000001</v>
      </c>
      <c r="F70" s="26">
        <f>H70*1.465</f>
        <v>0.8497</v>
      </c>
      <c r="G70" s="26">
        <f>H70*1.15</f>
        <v>0.6669999999999999</v>
      </c>
      <c r="H70" s="5">
        <v>0.58</v>
      </c>
      <c r="I70" s="6"/>
      <c r="J70" s="6"/>
      <c r="K70" s="35"/>
      <c r="L70" s="6"/>
      <c r="M70" s="37"/>
      <c r="N70" s="8"/>
      <c r="O70" s="8"/>
      <c r="P70" s="8"/>
      <c r="Q70" s="8"/>
      <c r="R70" s="8"/>
      <c r="S70" s="8"/>
      <c r="T70" s="8"/>
      <c r="U70" s="8"/>
      <c r="V70" s="8"/>
      <c r="W70" s="8"/>
    </row>
    <row r="71" spans="1:23" s="9" customFormat="1" ht="11.25" customHeight="1" outlineLevel="1">
      <c r="A71" s="17">
        <v>22</v>
      </c>
      <c r="B71" s="25" t="s">
        <v>69</v>
      </c>
      <c r="C71" s="26" t="s">
        <v>17</v>
      </c>
      <c r="D71" s="26">
        <f>H71*1.3</f>
        <v>0.8450000000000001</v>
      </c>
      <c r="E71" s="26">
        <f>H71*1.36</f>
        <v>0.8840000000000001</v>
      </c>
      <c r="F71" s="26">
        <f>H71*1.465</f>
        <v>0.95225</v>
      </c>
      <c r="G71" s="26">
        <f>H71*1.15</f>
        <v>0.7474999999999999</v>
      </c>
      <c r="H71" s="5">
        <v>0.65</v>
      </c>
      <c r="I71" s="6"/>
      <c r="J71" s="6"/>
      <c r="K71" s="35"/>
      <c r="L71" s="6"/>
      <c r="M71" s="37"/>
      <c r="N71" s="8"/>
      <c r="O71" s="8"/>
      <c r="P71" s="8"/>
      <c r="Q71" s="8"/>
      <c r="R71" s="8"/>
      <c r="S71" s="8"/>
      <c r="T71" s="8"/>
      <c r="U71" s="8"/>
      <c r="V71" s="8"/>
      <c r="W71" s="8"/>
    </row>
    <row r="72" spans="1:23" s="41" customFormat="1" ht="11.25" customHeight="1" outlineLevel="1">
      <c r="A72" s="17">
        <v>23</v>
      </c>
      <c r="B72" s="18" t="s">
        <v>70</v>
      </c>
      <c r="C72" s="38" t="s">
        <v>71</v>
      </c>
      <c r="D72" s="27">
        <f>H72*1.75</f>
        <v>2.7125</v>
      </c>
      <c r="E72" s="27">
        <f>H72*1.85</f>
        <v>2.8675</v>
      </c>
      <c r="F72" s="27">
        <f>H72*1.95</f>
        <v>3.0225</v>
      </c>
      <c r="G72" s="26">
        <f>H72*1.2</f>
        <v>1.8599999999999999</v>
      </c>
      <c r="H72" s="5">
        <v>1.55</v>
      </c>
      <c r="I72" s="6"/>
      <c r="J72" s="36"/>
      <c r="K72" s="35"/>
      <c r="L72" s="36"/>
      <c r="M72" s="36"/>
      <c r="N72" s="39"/>
      <c r="O72" s="39"/>
      <c r="P72" s="39"/>
      <c r="Q72" s="39"/>
      <c r="R72" s="39"/>
      <c r="S72" s="39"/>
      <c r="T72" s="39"/>
      <c r="U72" s="40"/>
      <c r="V72" s="40"/>
      <c r="W72" s="40"/>
    </row>
    <row r="73" spans="1:23" s="41" customFormat="1" ht="11.25" customHeight="1" outlineLevel="1">
      <c r="A73" s="17">
        <v>24</v>
      </c>
      <c r="B73" s="18" t="s">
        <v>72</v>
      </c>
      <c r="C73" s="38" t="s">
        <v>71</v>
      </c>
      <c r="D73" s="27">
        <f>H73*1.3</f>
        <v>3.8870000000000005</v>
      </c>
      <c r="E73" s="27">
        <f>H73*1.4</f>
        <v>4.186</v>
      </c>
      <c r="F73" s="27">
        <f>H73*1.49</f>
        <v>4.455100000000001</v>
      </c>
      <c r="G73" s="26">
        <f>H73*1.2</f>
        <v>3.588</v>
      </c>
      <c r="H73" s="5">
        <v>2.99</v>
      </c>
      <c r="I73" s="6"/>
      <c r="J73" s="36"/>
      <c r="K73" s="35"/>
      <c r="L73" s="36"/>
      <c r="M73" s="36"/>
      <c r="N73" s="39"/>
      <c r="O73" s="39"/>
      <c r="P73" s="39"/>
      <c r="Q73" s="39"/>
      <c r="R73" s="39"/>
      <c r="S73" s="39"/>
      <c r="T73" s="39"/>
      <c r="U73" s="40"/>
      <c r="V73" s="40"/>
      <c r="W73" s="40"/>
    </row>
    <row r="74" spans="1:23" s="41" customFormat="1" ht="11.25" customHeight="1" outlineLevel="1">
      <c r="A74" s="17">
        <v>25</v>
      </c>
      <c r="B74" s="18" t="s">
        <v>73</v>
      </c>
      <c r="C74" s="38" t="s">
        <v>71</v>
      </c>
      <c r="D74" s="27">
        <f>H74*1.3</f>
        <v>3.8870000000000005</v>
      </c>
      <c r="E74" s="27">
        <f>H74*1.4</f>
        <v>4.186</v>
      </c>
      <c r="F74" s="27">
        <f>H74*1.49</f>
        <v>4.455100000000001</v>
      </c>
      <c r="G74" s="26">
        <f>H74*1.2</f>
        <v>3.588</v>
      </c>
      <c r="H74" s="5">
        <v>2.99</v>
      </c>
      <c r="I74" s="6"/>
      <c r="J74" s="36"/>
      <c r="K74" s="35"/>
      <c r="L74" s="36"/>
      <c r="M74" s="36"/>
      <c r="N74" s="39"/>
      <c r="O74" s="39"/>
      <c r="P74" s="39"/>
      <c r="Q74" s="39"/>
      <c r="R74" s="39"/>
      <c r="S74" s="39"/>
      <c r="T74" s="39"/>
      <c r="U74" s="40"/>
      <c r="V74" s="40"/>
      <c r="W74" s="40"/>
    </row>
    <row r="75" spans="1:23" s="41" customFormat="1" ht="11.25" customHeight="1" outlineLevel="1">
      <c r="A75" s="17">
        <v>26</v>
      </c>
      <c r="B75" s="18" t="s">
        <v>74</v>
      </c>
      <c r="C75" s="38" t="s">
        <v>71</v>
      </c>
      <c r="D75" s="27">
        <f>H75*1.3</f>
        <v>3.8870000000000005</v>
      </c>
      <c r="E75" s="27">
        <f>H75*1.4</f>
        <v>4.186</v>
      </c>
      <c r="F75" s="27">
        <f>H75*1.49</f>
        <v>4.455100000000001</v>
      </c>
      <c r="G75" s="26">
        <f>H75*1.2</f>
        <v>3.588</v>
      </c>
      <c r="H75" s="5">
        <v>2.99</v>
      </c>
      <c r="I75" s="6"/>
      <c r="J75" s="36"/>
      <c r="K75" s="35"/>
      <c r="L75" s="36"/>
      <c r="M75" s="36"/>
      <c r="N75" s="39"/>
      <c r="O75" s="39"/>
      <c r="P75" s="39"/>
      <c r="Q75" s="39"/>
      <c r="R75" s="39"/>
      <c r="S75" s="39"/>
      <c r="T75" s="39"/>
      <c r="U75" s="40"/>
      <c r="V75" s="40"/>
      <c r="W75" s="40"/>
    </row>
    <row r="76" spans="1:23" s="9" customFormat="1" ht="11.25" customHeight="1">
      <c r="A76" s="15"/>
      <c r="B76" s="104" t="s">
        <v>77</v>
      </c>
      <c r="C76" s="104"/>
      <c r="D76" s="104"/>
      <c r="E76" s="104"/>
      <c r="F76" s="104"/>
      <c r="G76" s="104"/>
      <c r="H76" s="5"/>
      <c r="I76" s="6"/>
      <c r="J76" s="6"/>
      <c r="K76" s="5"/>
      <c r="L76" s="5"/>
      <c r="M76" s="7"/>
      <c r="N76" s="8"/>
      <c r="O76" s="8"/>
      <c r="P76" s="8"/>
      <c r="Q76" s="8"/>
      <c r="R76" s="8"/>
      <c r="S76" s="8"/>
      <c r="T76" s="8"/>
      <c r="U76" s="8"/>
      <c r="V76" s="8"/>
      <c r="W76" s="8"/>
    </row>
    <row r="77" spans="1:23" s="9" customFormat="1" ht="11.25" customHeight="1" outlineLevel="1">
      <c r="A77" s="42">
        <v>1</v>
      </c>
      <c r="B77" s="43" t="s">
        <v>269</v>
      </c>
      <c r="C77" s="38" t="s">
        <v>71</v>
      </c>
      <c r="D77" s="26">
        <f>H77*1.15</f>
        <v>91.425</v>
      </c>
      <c r="E77" s="26">
        <f>H77*1.17</f>
        <v>93.015</v>
      </c>
      <c r="F77" s="26">
        <f>H77*1.22</f>
        <v>96.99</v>
      </c>
      <c r="G77" s="26">
        <f>H77*1.1</f>
        <v>87.45</v>
      </c>
      <c r="H77" s="5">
        <v>79.5</v>
      </c>
      <c r="I77" s="6"/>
      <c r="J77" s="6"/>
      <c r="K77" s="5"/>
      <c r="L77" s="5"/>
      <c r="M77" s="6"/>
      <c r="N77" s="8"/>
      <c r="O77" s="8"/>
      <c r="P77" s="8"/>
      <c r="Q77" s="8"/>
      <c r="R77" s="8"/>
      <c r="S77" s="8"/>
      <c r="T77" s="8"/>
      <c r="U77" s="8"/>
      <c r="V77" s="8"/>
      <c r="W77" s="8"/>
    </row>
    <row r="78" spans="1:23" s="9" customFormat="1" ht="11.25" customHeight="1" outlineLevel="1">
      <c r="A78" s="42">
        <v>2</v>
      </c>
      <c r="B78" s="43" t="s">
        <v>270</v>
      </c>
      <c r="C78" s="38" t="s">
        <v>71</v>
      </c>
      <c r="D78" s="26">
        <f>H78*1.15</f>
        <v>91.425</v>
      </c>
      <c r="E78" s="26">
        <f>H78*1.17</f>
        <v>93.015</v>
      </c>
      <c r="F78" s="26">
        <f>H78*1.22</f>
        <v>96.99</v>
      </c>
      <c r="G78" s="26">
        <f aca="true" t="shared" si="13" ref="G78:G83">H78*1.1</f>
        <v>87.45</v>
      </c>
      <c r="H78" s="5">
        <v>79.5</v>
      </c>
      <c r="I78" s="6"/>
      <c r="J78" s="6"/>
      <c r="K78" s="5"/>
      <c r="L78" s="5"/>
      <c r="M78" s="6"/>
      <c r="N78" s="8"/>
      <c r="O78" s="8"/>
      <c r="P78" s="8"/>
      <c r="Q78" s="8"/>
      <c r="R78" s="8"/>
      <c r="S78" s="8"/>
      <c r="T78" s="8"/>
      <c r="U78" s="8"/>
      <c r="V78" s="8"/>
      <c r="W78" s="8"/>
    </row>
    <row r="79" spans="1:23" s="9" customFormat="1" ht="11.25" customHeight="1" outlineLevel="1">
      <c r="A79" s="42">
        <v>3</v>
      </c>
      <c r="B79" s="43" t="s">
        <v>78</v>
      </c>
      <c r="C79" s="38" t="s">
        <v>75</v>
      </c>
      <c r="D79" s="26">
        <f>H79*1.13</f>
        <v>164.98</v>
      </c>
      <c r="E79" s="26">
        <f>H79*1.15</f>
        <v>167.89999999999998</v>
      </c>
      <c r="F79" s="26">
        <f>H79*1.17</f>
        <v>170.82</v>
      </c>
      <c r="G79" s="26">
        <f t="shared" si="13"/>
        <v>160.60000000000002</v>
      </c>
      <c r="H79" s="5">
        <v>146</v>
      </c>
      <c r="I79" s="6"/>
      <c r="J79" s="6"/>
      <c r="K79" s="5"/>
      <c r="L79" s="5"/>
      <c r="M79" s="44"/>
      <c r="N79" s="8"/>
      <c r="O79" s="8"/>
      <c r="P79" s="8"/>
      <c r="Q79" s="8"/>
      <c r="R79" s="8"/>
      <c r="S79" s="8"/>
      <c r="T79" s="8"/>
      <c r="U79" s="8"/>
      <c r="V79" s="8"/>
      <c r="W79" s="8"/>
    </row>
    <row r="80" spans="1:23" s="9" customFormat="1" ht="11.25" customHeight="1" outlineLevel="1">
      <c r="A80" s="42">
        <v>4</v>
      </c>
      <c r="B80" s="43" t="s">
        <v>79</v>
      </c>
      <c r="C80" s="38" t="s">
        <v>75</v>
      </c>
      <c r="D80" s="26">
        <f>H80*1.13</f>
        <v>261.03</v>
      </c>
      <c r="E80" s="26">
        <f>H80*1.15</f>
        <v>265.65</v>
      </c>
      <c r="F80" s="26">
        <f>H80*1.18</f>
        <v>272.58</v>
      </c>
      <c r="G80" s="26">
        <f>H80*1.1</f>
        <v>254.10000000000002</v>
      </c>
      <c r="H80" s="5">
        <v>231</v>
      </c>
      <c r="I80" s="6"/>
      <c r="J80" s="6"/>
      <c r="K80" s="5"/>
      <c r="L80" s="5"/>
      <c r="M80" s="44"/>
      <c r="N80" s="8"/>
      <c r="O80" s="8"/>
      <c r="P80" s="8"/>
      <c r="Q80" s="8"/>
      <c r="R80" s="8"/>
      <c r="S80" s="8"/>
      <c r="T80" s="8"/>
      <c r="U80" s="8"/>
      <c r="V80" s="8"/>
      <c r="W80" s="8"/>
    </row>
    <row r="81" spans="1:23" s="53" customFormat="1" ht="11.25" customHeight="1" outlineLevel="1">
      <c r="A81" s="46">
        <v>5</v>
      </c>
      <c r="B81" s="47" t="s">
        <v>171</v>
      </c>
      <c r="C81" s="48" t="s">
        <v>75</v>
      </c>
      <c r="D81" s="26">
        <f>H81*1.12</f>
        <v>186.81600000000003</v>
      </c>
      <c r="E81" s="26">
        <f>H81*1.14</f>
        <v>190.152</v>
      </c>
      <c r="F81" s="26">
        <f>H81*1.17</f>
        <v>195.156</v>
      </c>
      <c r="G81" s="26">
        <f>H81*1.1</f>
        <v>183.48000000000002</v>
      </c>
      <c r="H81" s="49">
        <v>166.8</v>
      </c>
      <c r="I81" s="50"/>
      <c r="J81" s="50"/>
      <c r="K81" s="49"/>
      <c r="L81" s="49"/>
      <c r="M81" s="51"/>
      <c r="N81" s="52"/>
      <c r="O81" s="52"/>
      <c r="P81" s="52"/>
      <c r="Q81" s="52"/>
      <c r="R81" s="52"/>
      <c r="S81" s="52"/>
      <c r="T81" s="52"/>
      <c r="U81" s="52"/>
      <c r="V81" s="52"/>
      <c r="W81" s="52"/>
    </row>
    <row r="82" spans="1:23" s="53" customFormat="1" ht="11.25" customHeight="1" outlineLevel="1">
      <c r="A82" s="46">
        <v>6</v>
      </c>
      <c r="B82" s="54" t="s">
        <v>280</v>
      </c>
      <c r="C82" s="55" t="s">
        <v>71</v>
      </c>
      <c r="D82" s="26">
        <f>H82*1.13</f>
        <v>258.205</v>
      </c>
      <c r="E82" s="26">
        <f>H82*1.15</f>
        <v>262.775</v>
      </c>
      <c r="F82" s="26">
        <f>H82*1.18</f>
        <v>269.63</v>
      </c>
      <c r="G82" s="26">
        <f t="shared" si="13"/>
        <v>251.35000000000002</v>
      </c>
      <c r="H82" s="49">
        <v>228.5</v>
      </c>
      <c r="I82" s="50"/>
      <c r="J82" s="50"/>
      <c r="K82" s="49"/>
      <c r="L82" s="49"/>
      <c r="M82" s="51"/>
      <c r="N82" s="52"/>
      <c r="O82" s="52"/>
      <c r="P82" s="52"/>
      <c r="Q82" s="52"/>
      <c r="R82" s="52"/>
      <c r="S82" s="52"/>
      <c r="T82" s="52"/>
      <c r="U82" s="52"/>
      <c r="V82" s="52"/>
      <c r="W82" s="52"/>
    </row>
    <row r="83" spans="1:23" s="53" customFormat="1" ht="11.25" customHeight="1" outlineLevel="1">
      <c r="A83" s="46">
        <v>7</v>
      </c>
      <c r="B83" s="54" t="s">
        <v>80</v>
      </c>
      <c r="C83" s="55" t="s">
        <v>71</v>
      </c>
      <c r="D83" s="26">
        <f>H83*1.13</f>
        <v>258.205</v>
      </c>
      <c r="E83" s="26">
        <f>H83*1.15</f>
        <v>262.775</v>
      </c>
      <c r="F83" s="26">
        <f>H83*1.18</f>
        <v>269.63</v>
      </c>
      <c r="G83" s="26">
        <f t="shared" si="13"/>
        <v>251.35000000000002</v>
      </c>
      <c r="H83" s="49">
        <v>228.5</v>
      </c>
      <c r="I83" s="50"/>
      <c r="J83" s="50"/>
      <c r="K83" s="49"/>
      <c r="L83" s="49"/>
      <c r="M83" s="51"/>
      <c r="N83" s="52"/>
      <c r="O83" s="52"/>
      <c r="P83" s="52"/>
      <c r="Q83" s="52"/>
      <c r="R83" s="52"/>
      <c r="S83" s="52"/>
      <c r="T83" s="52"/>
      <c r="U83" s="52"/>
      <c r="V83" s="52"/>
      <c r="W83" s="52"/>
    </row>
    <row r="84" spans="1:23" s="9" customFormat="1" ht="11.25" customHeight="1">
      <c r="A84" s="15"/>
      <c r="B84" s="104" t="s">
        <v>81</v>
      </c>
      <c r="C84" s="104"/>
      <c r="D84" s="104"/>
      <c r="E84" s="104"/>
      <c r="F84" s="104"/>
      <c r="G84" s="104"/>
      <c r="H84" s="5"/>
      <c r="I84" s="6"/>
      <c r="J84" s="6"/>
      <c r="K84" s="5"/>
      <c r="L84" s="5"/>
      <c r="M84" s="7"/>
      <c r="N84" s="8"/>
      <c r="O84" s="8"/>
      <c r="P84" s="8"/>
      <c r="Q84" s="8"/>
      <c r="R84" s="8"/>
      <c r="S84" s="8"/>
      <c r="T84" s="8"/>
      <c r="U84" s="8"/>
      <c r="V84" s="8"/>
      <c r="W84" s="8"/>
    </row>
    <row r="85" spans="1:23" s="9" customFormat="1" ht="11.25" customHeight="1" outlineLevel="1">
      <c r="A85" s="42">
        <v>1</v>
      </c>
      <c r="B85" s="43" t="s">
        <v>82</v>
      </c>
      <c r="C85" s="38" t="s">
        <v>71</v>
      </c>
      <c r="D85" s="26">
        <f>H85*1.45</f>
        <v>5.8</v>
      </c>
      <c r="E85" s="26">
        <f>H85*1.55</f>
        <v>6.2</v>
      </c>
      <c r="F85" s="26">
        <f>H85*1.68</f>
        <v>6.72</v>
      </c>
      <c r="G85" s="26">
        <f>H85*1.2</f>
        <v>4.8</v>
      </c>
      <c r="H85" s="5">
        <v>4</v>
      </c>
      <c r="I85" s="6"/>
      <c r="J85" s="6"/>
      <c r="K85" s="5"/>
      <c r="L85" s="5"/>
      <c r="M85" s="7"/>
      <c r="N85" s="8"/>
      <c r="O85" s="8"/>
      <c r="P85" s="8"/>
      <c r="Q85" s="8"/>
      <c r="R85" s="8"/>
      <c r="S85" s="8"/>
      <c r="T85" s="8"/>
      <c r="U85" s="8"/>
      <c r="V85" s="8"/>
      <c r="W85" s="8"/>
    </row>
    <row r="86" spans="1:23" s="9" customFormat="1" ht="11.25" customHeight="1" outlineLevel="1">
      <c r="A86" s="42">
        <v>2</v>
      </c>
      <c r="B86" s="25" t="s">
        <v>167</v>
      </c>
      <c r="C86" s="26" t="s">
        <v>75</v>
      </c>
      <c r="D86" s="26">
        <f>H86*1.12</f>
        <v>6.496</v>
      </c>
      <c r="E86" s="26">
        <f>H86*1.16</f>
        <v>6.728</v>
      </c>
      <c r="F86" s="26">
        <f>H86*1.258</f>
        <v>7.2964</v>
      </c>
      <c r="G86" s="26">
        <f>H86*1.08</f>
        <v>6.264</v>
      </c>
      <c r="H86" s="5">
        <v>5.8</v>
      </c>
      <c r="I86" s="6"/>
      <c r="J86" s="6"/>
      <c r="K86" s="5"/>
      <c r="L86" s="5"/>
      <c r="M86" s="7"/>
      <c r="N86" s="8"/>
      <c r="O86" s="8"/>
      <c r="P86" s="8"/>
      <c r="Q86" s="8"/>
      <c r="R86" s="8"/>
      <c r="S86" s="8"/>
      <c r="T86" s="8"/>
      <c r="U86" s="8"/>
      <c r="V86" s="8"/>
      <c r="W86" s="8"/>
    </row>
    <row r="87" spans="1:23" s="9" customFormat="1" ht="11.25" customHeight="1" outlineLevel="1">
      <c r="A87" s="42">
        <v>3</v>
      </c>
      <c r="B87" s="25" t="s">
        <v>278</v>
      </c>
      <c r="C87" s="26" t="s">
        <v>75</v>
      </c>
      <c r="D87" s="26">
        <f>H87*1.15</f>
        <v>12.8225</v>
      </c>
      <c r="E87" s="26">
        <f>H87*1.2</f>
        <v>13.38</v>
      </c>
      <c r="F87" s="26">
        <f>H87*1.2556</f>
        <v>13.99994</v>
      </c>
      <c r="G87" s="26">
        <f>H87*1.1</f>
        <v>12.265</v>
      </c>
      <c r="H87" s="5">
        <v>11.15</v>
      </c>
      <c r="I87" s="6"/>
      <c r="J87" s="6"/>
      <c r="K87" s="5"/>
      <c r="L87" s="5"/>
      <c r="M87" s="7"/>
      <c r="N87" s="8"/>
      <c r="O87" s="8"/>
      <c r="P87" s="8"/>
      <c r="Q87" s="8"/>
      <c r="R87" s="8"/>
      <c r="S87" s="8"/>
      <c r="T87" s="8"/>
      <c r="U87" s="8"/>
      <c r="V87" s="8"/>
      <c r="W87" s="8"/>
    </row>
    <row r="88" spans="1:23" s="9" customFormat="1" ht="11.25" customHeight="1" outlineLevel="1">
      <c r="A88" s="42">
        <v>4</v>
      </c>
      <c r="B88" s="25" t="s">
        <v>279</v>
      </c>
      <c r="C88" s="26" t="s">
        <v>75</v>
      </c>
      <c r="D88" s="26">
        <f>H88*1.25</f>
        <v>12.75</v>
      </c>
      <c r="E88" s="26">
        <f>H88*1.33</f>
        <v>13.565999999999999</v>
      </c>
      <c r="F88" s="26">
        <f>H88*1.3725</f>
        <v>13.9995</v>
      </c>
      <c r="G88" s="26">
        <f>H88*1.2</f>
        <v>12.239999999999998</v>
      </c>
      <c r="H88" s="5">
        <v>10.2</v>
      </c>
      <c r="I88" s="6"/>
      <c r="J88" s="6"/>
      <c r="K88" s="5"/>
      <c r="L88" s="5"/>
      <c r="M88" s="7"/>
      <c r="N88" s="8"/>
      <c r="O88" s="8"/>
      <c r="P88" s="8"/>
      <c r="Q88" s="8"/>
      <c r="R88" s="8"/>
      <c r="S88" s="8"/>
      <c r="T88" s="8"/>
      <c r="U88" s="8"/>
      <c r="V88" s="8"/>
      <c r="W88" s="8"/>
    </row>
    <row r="89" spans="1:23" s="9" customFormat="1" ht="11.25" customHeight="1" outlineLevel="1">
      <c r="A89" s="42">
        <v>5</v>
      </c>
      <c r="B89" s="25" t="s">
        <v>166</v>
      </c>
      <c r="C89" s="26" t="s">
        <v>75</v>
      </c>
      <c r="D89" s="26">
        <f>H89*1.55</f>
        <v>10.478</v>
      </c>
      <c r="E89" s="26">
        <f>H89*1.65</f>
        <v>11.154</v>
      </c>
      <c r="F89" s="26">
        <f>H89*1.849</f>
        <v>12.499239999999999</v>
      </c>
      <c r="G89" s="26">
        <f>H89*1.25</f>
        <v>8.45</v>
      </c>
      <c r="H89" s="5">
        <v>6.76</v>
      </c>
      <c r="I89" s="6"/>
      <c r="J89" s="6"/>
      <c r="K89" s="5"/>
      <c r="L89" s="5"/>
      <c r="M89" s="7"/>
      <c r="N89" s="8"/>
      <c r="O89" s="8"/>
      <c r="P89" s="8"/>
      <c r="Q89" s="8"/>
      <c r="R89" s="8"/>
      <c r="S89" s="8"/>
      <c r="T89" s="8"/>
      <c r="U89" s="8"/>
      <c r="V89" s="8"/>
      <c r="W89" s="8"/>
    </row>
    <row r="90" spans="1:23" s="9" customFormat="1" ht="12" customHeight="1" outlineLevel="1">
      <c r="A90" s="42">
        <v>6</v>
      </c>
      <c r="B90" s="25" t="s">
        <v>165</v>
      </c>
      <c r="C90" s="26" t="s">
        <v>75</v>
      </c>
      <c r="D90" s="26">
        <f>H90*1.15</f>
        <v>24.2075</v>
      </c>
      <c r="E90" s="26">
        <f>H90*1.2</f>
        <v>25.26</v>
      </c>
      <c r="F90" s="26">
        <f>H90*1.2494</f>
        <v>26.299870000000002</v>
      </c>
      <c r="G90" s="26">
        <f>H90*1.1</f>
        <v>23.155</v>
      </c>
      <c r="H90" s="5">
        <v>21.05</v>
      </c>
      <c r="I90" s="6"/>
      <c r="J90" s="6"/>
      <c r="K90" s="5"/>
      <c r="L90" s="5"/>
      <c r="M90" s="7"/>
      <c r="N90" s="8"/>
      <c r="O90" s="8"/>
      <c r="P90" s="8"/>
      <c r="Q90" s="8"/>
      <c r="R90" s="8"/>
      <c r="S90" s="8"/>
      <c r="T90" s="8"/>
      <c r="U90" s="8"/>
      <c r="V90" s="8"/>
      <c r="W90" s="8"/>
    </row>
    <row r="91" spans="1:23" s="9" customFormat="1" ht="11.25" customHeight="1" outlineLevel="1">
      <c r="A91" s="42">
        <v>7</v>
      </c>
      <c r="B91" s="25" t="s">
        <v>84</v>
      </c>
      <c r="C91" s="26" t="s">
        <v>83</v>
      </c>
      <c r="D91" s="26">
        <f>H91*1.4</f>
        <v>3.066</v>
      </c>
      <c r="E91" s="26">
        <f>H91*1.5</f>
        <v>3.285</v>
      </c>
      <c r="F91" s="26">
        <f>H91*1.598</f>
        <v>3.49962</v>
      </c>
      <c r="G91" s="26">
        <f>H91*1.2</f>
        <v>2.6279999999999997</v>
      </c>
      <c r="H91" s="5">
        <v>2.19</v>
      </c>
      <c r="I91" s="6"/>
      <c r="J91" s="6"/>
      <c r="K91" s="5"/>
      <c r="L91" s="5"/>
      <c r="M91" s="7"/>
      <c r="N91" s="8"/>
      <c r="O91" s="8"/>
      <c r="P91" s="8"/>
      <c r="Q91" s="8"/>
      <c r="R91" s="8"/>
      <c r="S91" s="8"/>
      <c r="T91" s="8"/>
      <c r="U91" s="8"/>
      <c r="V91" s="8"/>
      <c r="W91" s="8"/>
    </row>
    <row r="92" spans="1:23" s="9" customFormat="1" ht="11.25" customHeight="1" outlineLevel="1">
      <c r="A92" s="42">
        <v>8</v>
      </c>
      <c r="B92" s="25" t="s">
        <v>85</v>
      </c>
      <c r="C92" s="26" t="s">
        <v>83</v>
      </c>
      <c r="D92" s="26">
        <f>H92*1.15</f>
        <v>3.5189999999999997</v>
      </c>
      <c r="E92" s="26">
        <f>H92*1.2</f>
        <v>3.6719999999999997</v>
      </c>
      <c r="F92" s="26">
        <f>H92*1.241</f>
        <v>3.7974600000000005</v>
      </c>
      <c r="G92" s="26">
        <f>H92*1.12</f>
        <v>3.4272000000000005</v>
      </c>
      <c r="H92" s="5">
        <v>3.06</v>
      </c>
      <c r="I92" s="6"/>
      <c r="J92" s="6"/>
      <c r="K92" s="5"/>
      <c r="L92" s="5"/>
      <c r="M92" s="7"/>
      <c r="N92" s="8"/>
      <c r="O92" s="8"/>
      <c r="P92" s="8"/>
      <c r="Q92" s="8"/>
      <c r="R92" s="8"/>
      <c r="S92" s="8"/>
      <c r="T92" s="8"/>
      <c r="U92" s="8"/>
      <c r="V92" s="8"/>
      <c r="W92" s="8"/>
    </row>
    <row r="93" spans="1:23" s="9" customFormat="1" ht="11.25" customHeight="1" outlineLevel="1">
      <c r="A93" s="42">
        <v>9</v>
      </c>
      <c r="B93" s="25" t="s">
        <v>86</v>
      </c>
      <c r="C93" s="26" t="s">
        <v>83</v>
      </c>
      <c r="D93" s="26">
        <f>H93*1.4</f>
        <v>4.494</v>
      </c>
      <c r="E93" s="26">
        <f>H93*1.5</f>
        <v>4.8149999999999995</v>
      </c>
      <c r="F93" s="26">
        <f>H93*1.401</f>
        <v>4.49721</v>
      </c>
      <c r="G93" s="26">
        <f>H93*1.2</f>
        <v>3.852</v>
      </c>
      <c r="H93" s="5">
        <v>3.21</v>
      </c>
      <c r="I93" s="6"/>
      <c r="J93" s="6"/>
      <c r="K93" s="5"/>
      <c r="L93" s="5"/>
      <c r="M93" s="7"/>
      <c r="N93" s="8"/>
      <c r="O93" s="8"/>
      <c r="P93" s="8"/>
      <c r="Q93" s="8"/>
      <c r="R93" s="8"/>
      <c r="S93" s="8"/>
      <c r="T93" s="8"/>
      <c r="U93" s="8"/>
      <c r="V93" s="8"/>
      <c r="W93" s="8"/>
    </row>
    <row r="94" spans="1:23" s="9" customFormat="1" ht="11.25" customHeight="1" outlineLevel="1">
      <c r="A94" s="42">
        <v>10</v>
      </c>
      <c r="B94" s="25" t="s">
        <v>87</v>
      </c>
      <c r="C94" s="26" t="s">
        <v>83</v>
      </c>
      <c r="D94" s="26">
        <f>H94*1.4</f>
        <v>4.6899999999999995</v>
      </c>
      <c r="E94" s="26">
        <f>H94*1.5</f>
        <v>5.025</v>
      </c>
      <c r="F94" s="26">
        <f>H94*1.494</f>
        <v>5.0049</v>
      </c>
      <c r="G94" s="26">
        <f>H94*1.2</f>
        <v>4.02</v>
      </c>
      <c r="H94" s="5">
        <v>3.35</v>
      </c>
      <c r="I94" s="6"/>
      <c r="J94" s="6"/>
      <c r="K94" s="5"/>
      <c r="L94" s="5"/>
      <c r="M94" s="7"/>
      <c r="N94" s="8"/>
      <c r="O94" s="8"/>
      <c r="P94" s="8"/>
      <c r="Q94" s="8"/>
      <c r="R94" s="8"/>
      <c r="S94" s="8"/>
      <c r="T94" s="8"/>
      <c r="U94" s="8"/>
      <c r="V94" s="8"/>
      <c r="W94" s="8"/>
    </row>
    <row r="95" spans="1:23" s="9" customFormat="1" ht="11.25" customHeight="1" outlineLevel="1">
      <c r="A95" s="42">
        <v>11</v>
      </c>
      <c r="B95" s="25" t="s">
        <v>88</v>
      </c>
      <c r="C95" s="26" t="s">
        <v>83</v>
      </c>
      <c r="D95" s="26">
        <f>H95*1.4</f>
        <v>4.941999999999999</v>
      </c>
      <c r="E95" s="26">
        <f>H95*1.5</f>
        <v>5.295</v>
      </c>
      <c r="F95" s="26">
        <f>H95*1.699</f>
        <v>5.99747</v>
      </c>
      <c r="G95" s="26">
        <f>H95*1.2</f>
        <v>4.236</v>
      </c>
      <c r="H95" s="5">
        <v>3.53</v>
      </c>
      <c r="I95" s="6"/>
      <c r="J95" s="6"/>
      <c r="K95" s="5"/>
      <c r="L95" s="5"/>
      <c r="M95" s="7"/>
      <c r="N95" s="8"/>
      <c r="O95" s="8"/>
      <c r="P95" s="8"/>
      <c r="Q95" s="8"/>
      <c r="R95" s="8"/>
      <c r="S95" s="8"/>
      <c r="T95" s="8"/>
      <c r="U95" s="8"/>
      <c r="V95" s="8"/>
      <c r="W95" s="8"/>
    </row>
    <row r="96" spans="1:23" s="9" customFormat="1" ht="11.25" customHeight="1" outlineLevel="1">
      <c r="A96" s="42">
        <v>12</v>
      </c>
      <c r="B96" s="56" t="s">
        <v>281</v>
      </c>
      <c r="C96" s="26" t="s">
        <v>75</v>
      </c>
      <c r="D96" s="26">
        <f>H96*1.2</f>
        <v>84.48</v>
      </c>
      <c r="E96" s="26">
        <f>H96*1.22</f>
        <v>85.888</v>
      </c>
      <c r="F96" s="26">
        <f>H96*1.25</f>
        <v>88</v>
      </c>
      <c r="G96" s="26">
        <f>H96*1.15</f>
        <v>80.96</v>
      </c>
      <c r="H96" s="5">
        <v>70.4</v>
      </c>
      <c r="I96" s="6"/>
      <c r="J96" s="6"/>
      <c r="K96" s="5"/>
      <c r="L96" s="5"/>
      <c r="M96" s="7"/>
      <c r="N96" s="8"/>
      <c r="O96" s="8"/>
      <c r="P96" s="8"/>
      <c r="Q96" s="8"/>
      <c r="R96" s="8"/>
      <c r="S96" s="8"/>
      <c r="T96" s="8"/>
      <c r="U96" s="8"/>
      <c r="V96" s="8"/>
      <c r="W96" s="8"/>
    </row>
    <row r="97" spans="1:19" s="45" customFormat="1" ht="11.25" customHeight="1">
      <c r="A97" s="15"/>
      <c r="B97" s="107" t="s">
        <v>89</v>
      </c>
      <c r="C97" s="107"/>
      <c r="D97" s="107"/>
      <c r="E97" s="107"/>
      <c r="F97" s="107"/>
      <c r="G97" s="107"/>
      <c r="H97" s="5"/>
      <c r="I97" s="6"/>
      <c r="J97" s="44"/>
      <c r="K97" s="35"/>
      <c r="L97" s="44"/>
      <c r="M97" s="35"/>
      <c r="N97" s="39"/>
      <c r="O97" s="39"/>
      <c r="P97" s="39"/>
      <c r="Q97" s="39"/>
      <c r="R97" s="39"/>
      <c r="S97" s="39"/>
    </row>
    <row r="98" spans="1:13" s="45" customFormat="1" ht="11.25" customHeight="1" outlineLevel="1">
      <c r="A98" s="17">
        <v>1</v>
      </c>
      <c r="B98" s="18" t="s">
        <v>90</v>
      </c>
      <c r="C98" s="26" t="s">
        <v>83</v>
      </c>
      <c r="D98" s="57">
        <f>H98*1.3</f>
        <v>181.16800000000003</v>
      </c>
      <c r="E98" s="57">
        <f>H98*1.4</f>
        <v>195.104</v>
      </c>
      <c r="F98" s="57">
        <f>H98*1.4355</f>
        <v>200.05128000000002</v>
      </c>
      <c r="G98" s="58">
        <f>H98*1.2</f>
        <v>167.232</v>
      </c>
      <c r="H98" s="5">
        <v>139.36</v>
      </c>
      <c r="I98" s="6"/>
      <c r="J98" s="44"/>
      <c r="K98" s="35"/>
      <c r="L98" s="44"/>
      <c r="M98" s="35"/>
    </row>
    <row r="99" spans="1:13" s="45" customFormat="1" ht="11.25" customHeight="1" outlineLevel="1">
      <c r="A99" s="17">
        <v>2</v>
      </c>
      <c r="B99" s="18" t="s">
        <v>91</v>
      </c>
      <c r="C99" s="26" t="s">
        <v>83</v>
      </c>
      <c r="D99" s="57">
        <f>H99*1.3</f>
        <v>181.16800000000003</v>
      </c>
      <c r="E99" s="57">
        <f>H99*1.4</f>
        <v>195.104</v>
      </c>
      <c r="F99" s="57">
        <f>H99*1.4355</f>
        <v>200.05128000000002</v>
      </c>
      <c r="G99" s="58">
        <f>H99*1.2</f>
        <v>167.232</v>
      </c>
      <c r="H99" s="5">
        <v>139.36</v>
      </c>
      <c r="I99" s="6"/>
      <c r="J99" s="44"/>
      <c r="K99" s="35"/>
      <c r="L99" s="44"/>
      <c r="M99" s="35"/>
    </row>
    <row r="100" spans="1:23" s="9" customFormat="1" ht="11.25" customHeight="1">
      <c r="A100" s="15"/>
      <c r="B100" s="104" t="s">
        <v>92</v>
      </c>
      <c r="C100" s="104"/>
      <c r="D100" s="104"/>
      <c r="E100" s="104"/>
      <c r="F100" s="104"/>
      <c r="G100" s="104"/>
      <c r="H100" s="5"/>
      <c r="I100" s="6"/>
      <c r="J100" s="6"/>
      <c r="K100" s="5"/>
      <c r="L100" s="5"/>
      <c r="M100" s="7"/>
      <c r="N100" s="8"/>
      <c r="O100" s="8"/>
      <c r="P100" s="8"/>
      <c r="Q100" s="8"/>
      <c r="R100" s="8"/>
      <c r="S100" s="8"/>
      <c r="T100" s="8"/>
      <c r="U100" s="8"/>
      <c r="V100" s="8"/>
      <c r="W100" s="8"/>
    </row>
    <row r="101" spans="1:23" s="9" customFormat="1" ht="11.25" customHeight="1" outlineLevel="1">
      <c r="A101" s="17">
        <v>1</v>
      </c>
      <c r="B101" s="25" t="s">
        <v>93</v>
      </c>
      <c r="C101" s="26" t="s">
        <v>94</v>
      </c>
      <c r="D101" s="26">
        <f aca="true" t="shared" si="14" ref="D101:D110">H101*1.2</f>
        <v>0</v>
      </c>
      <c r="E101" s="26">
        <f aca="true" t="shared" si="15" ref="E101:E110">H101*1.235</f>
        <v>0</v>
      </c>
      <c r="F101" s="26">
        <f aca="true" t="shared" si="16" ref="F101:F110">H101*1.265</f>
        <v>0</v>
      </c>
      <c r="G101" s="26">
        <f aca="true" t="shared" si="17" ref="G101:G110">H101*1.15</f>
        <v>0</v>
      </c>
      <c r="H101" s="5"/>
      <c r="I101" s="6"/>
      <c r="J101" s="6"/>
      <c r="K101" s="5"/>
      <c r="L101" s="5"/>
      <c r="M101" s="7"/>
      <c r="N101" s="8"/>
      <c r="O101" s="8"/>
      <c r="P101" s="8"/>
      <c r="Q101" s="8"/>
      <c r="R101" s="8"/>
      <c r="S101" s="8"/>
      <c r="T101" s="8"/>
      <c r="U101" s="8"/>
      <c r="V101" s="8"/>
      <c r="W101" s="8"/>
    </row>
    <row r="102" spans="1:23" s="9" customFormat="1" ht="11.25" customHeight="1" outlineLevel="1">
      <c r="A102" s="17">
        <v>2</v>
      </c>
      <c r="B102" s="25" t="s">
        <v>95</v>
      </c>
      <c r="C102" s="26" t="s">
        <v>94</v>
      </c>
      <c r="D102" s="26">
        <f t="shared" si="14"/>
        <v>0</v>
      </c>
      <c r="E102" s="26">
        <f t="shared" si="15"/>
        <v>0</v>
      </c>
      <c r="F102" s="26">
        <f t="shared" si="16"/>
        <v>0</v>
      </c>
      <c r="G102" s="26">
        <f t="shared" si="17"/>
        <v>0</v>
      </c>
      <c r="H102" s="5"/>
      <c r="I102" s="6"/>
      <c r="J102" s="6"/>
      <c r="K102" s="5"/>
      <c r="L102" s="5"/>
      <c r="M102" s="59"/>
      <c r="N102" s="60"/>
      <c r="O102" s="21"/>
      <c r="P102" s="21"/>
      <c r="Q102" s="21"/>
      <c r="R102" s="8"/>
      <c r="S102" s="8"/>
      <c r="T102" s="8"/>
      <c r="U102" s="8"/>
      <c r="V102" s="8"/>
      <c r="W102" s="8"/>
    </row>
    <row r="103" spans="1:23" s="9" customFormat="1" ht="11.25" customHeight="1" outlineLevel="1">
      <c r="A103" s="17">
        <v>3</v>
      </c>
      <c r="B103" s="25" t="s">
        <v>96</v>
      </c>
      <c r="C103" s="26" t="s">
        <v>94</v>
      </c>
      <c r="D103" s="26">
        <f t="shared" si="14"/>
        <v>0</v>
      </c>
      <c r="E103" s="26">
        <f t="shared" si="15"/>
        <v>0</v>
      </c>
      <c r="F103" s="26">
        <f t="shared" si="16"/>
        <v>0</v>
      </c>
      <c r="G103" s="26">
        <f t="shared" si="17"/>
        <v>0</v>
      </c>
      <c r="H103" s="5"/>
      <c r="I103" s="6"/>
      <c r="J103" s="6"/>
      <c r="K103" s="5"/>
      <c r="L103" s="5"/>
      <c r="M103" s="59"/>
      <c r="N103" s="60"/>
      <c r="O103" s="21"/>
      <c r="P103" s="21"/>
      <c r="Q103" s="21"/>
      <c r="R103" s="8"/>
      <c r="S103" s="8"/>
      <c r="T103" s="8"/>
      <c r="U103" s="8"/>
      <c r="V103" s="8"/>
      <c r="W103" s="8"/>
    </row>
    <row r="104" spans="1:23" s="9" customFormat="1" ht="11.25" customHeight="1" outlineLevel="1">
      <c r="A104" s="17">
        <v>4</v>
      </c>
      <c r="B104" s="18" t="s">
        <v>97</v>
      </c>
      <c r="C104" s="26" t="s">
        <v>94</v>
      </c>
      <c r="D104" s="26">
        <f t="shared" si="14"/>
        <v>25.8</v>
      </c>
      <c r="E104" s="26">
        <f t="shared" si="15"/>
        <v>26.552500000000002</v>
      </c>
      <c r="F104" s="26">
        <f t="shared" si="16"/>
        <v>27.197499999999998</v>
      </c>
      <c r="G104" s="26">
        <f t="shared" si="17"/>
        <v>24.724999999999998</v>
      </c>
      <c r="H104" s="5">
        <v>21.5</v>
      </c>
      <c r="I104" s="6"/>
      <c r="J104" s="6"/>
      <c r="K104" s="5"/>
      <c r="L104" s="5"/>
      <c r="M104" s="59"/>
      <c r="N104" s="60"/>
      <c r="O104" s="21"/>
      <c r="P104" s="21"/>
      <c r="Q104" s="21"/>
      <c r="R104" s="8"/>
      <c r="S104" s="8"/>
      <c r="T104" s="8"/>
      <c r="U104" s="8"/>
      <c r="V104" s="8"/>
      <c r="W104" s="8"/>
    </row>
    <row r="105" spans="1:23" s="9" customFormat="1" ht="11.25" customHeight="1" outlineLevel="1">
      <c r="A105" s="17">
        <v>5</v>
      </c>
      <c r="B105" s="18" t="s">
        <v>98</v>
      </c>
      <c r="C105" s="26" t="s">
        <v>94</v>
      </c>
      <c r="D105" s="26">
        <f t="shared" si="14"/>
        <v>0</v>
      </c>
      <c r="E105" s="26">
        <f t="shared" si="15"/>
        <v>0</v>
      </c>
      <c r="F105" s="26">
        <f t="shared" si="16"/>
        <v>0</v>
      </c>
      <c r="G105" s="26">
        <f t="shared" si="17"/>
        <v>0</v>
      </c>
      <c r="H105" s="5"/>
      <c r="I105" s="6"/>
      <c r="J105" s="6"/>
      <c r="K105" s="5"/>
      <c r="L105" s="5"/>
      <c r="M105" s="59"/>
      <c r="N105" s="60"/>
      <c r="O105" s="21"/>
      <c r="P105" s="21"/>
      <c r="Q105" s="21"/>
      <c r="R105" s="8"/>
      <c r="S105" s="8"/>
      <c r="T105" s="8"/>
      <c r="U105" s="8"/>
      <c r="V105" s="8"/>
      <c r="W105" s="8"/>
    </row>
    <row r="106" spans="1:23" s="9" customFormat="1" ht="11.25" customHeight="1" outlineLevel="1">
      <c r="A106" s="17">
        <v>6</v>
      </c>
      <c r="B106" s="25" t="s">
        <v>99</v>
      </c>
      <c r="C106" s="26" t="s">
        <v>94</v>
      </c>
      <c r="D106" s="26">
        <f t="shared" si="14"/>
        <v>0</v>
      </c>
      <c r="E106" s="26">
        <f t="shared" si="15"/>
        <v>0</v>
      </c>
      <c r="F106" s="26">
        <f t="shared" si="16"/>
        <v>0</v>
      </c>
      <c r="G106" s="26">
        <f t="shared" si="17"/>
        <v>0</v>
      </c>
      <c r="H106" s="5"/>
      <c r="I106" s="6"/>
      <c r="J106" s="6"/>
      <c r="K106" s="5"/>
      <c r="L106" s="5"/>
      <c r="M106" s="59"/>
      <c r="N106" s="60"/>
      <c r="O106" s="21"/>
      <c r="P106" s="21"/>
      <c r="Q106" s="21"/>
      <c r="R106" s="8"/>
      <c r="S106" s="8"/>
      <c r="T106" s="8"/>
      <c r="U106" s="8"/>
      <c r="V106" s="8"/>
      <c r="W106" s="8"/>
    </row>
    <row r="107" spans="1:23" s="9" customFormat="1" ht="11.25" customHeight="1" outlineLevel="1">
      <c r="A107" s="17">
        <v>7</v>
      </c>
      <c r="B107" s="25" t="s">
        <v>100</v>
      </c>
      <c r="C107" s="26" t="s">
        <v>94</v>
      </c>
      <c r="D107" s="26">
        <f t="shared" si="14"/>
        <v>0</v>
      </c>
      <c r="E107" s="26">
        <f t="shared" si="15"/>
        <v>0</v>
      </c>
      <c r="F107" s="26">
        <f t="shared" si="16"/>
        <v>0</v>
      </c>
      <c r="G107" s="26">
        <f t="shared" si="17"/>
        <v>0</v>
      </c>
      <c r="H107" s="5"/>
      <c r="I107" s="6"/>
      <c r="J107" s="6"/>
      <c r="K107" s="5"/>
      <c r="L107" s="5"/>
      <c r="M107" s="59"/>
      <c r="N107" s="60"/>
      <c r="O107" s="21"/>
      <c r="P107" s="21"/>
      <c r="Q107" s="21"/>
      <c r="R107" s="8"/>
      <c r="S107" s="8"/>
      <c r="T107" s="8"/>
      <c r="U107" s="8"/>
      <c r="V107" s="8"/>
      <c r="W107" s="8"/>
    </row>
    <row r="108" spans="1:23" s="9" customFormat="1" ht="11.25" customHeight="1" outlineLevel="1">
      <c r="A108" s="17">
        <v>8</v>
      </c>
      <c r="B108" s="25" t="s">
        <v>101</v>
      </c>
      <c r="C108" s="26" t="s">
        <v>94</v>
      </c>
      <c r="D108" s="26">
        <f t="shared" si="14"/>
        <v>47.52</v>
      </c>
      <c r="E108" s="26">
        <f t="shared" si="15"/>
        <v>48.906000000000006</v>
      </c>
      <c r="F108" s="26">
        <f t="shared" si="16"/>
        <v>50.094</v>
      </c>
      <c r="G108" s="26">
        <f t="shared" si="17"/>
        <v>45.54</v>
      </c>
      <c r="H108" s="5">
        <v>39.6</v>
      </c>
      <c r="I108" s="6"/>
      <c r="J108" s="6"/>
      <c r="K108" s="5"/>
      <c r="L108" s="5"/>
      <c r="M108" s="59"/>
      <c r="N108" s="60"/>
      <c r="O108" s="21"/>
      <c r="P108" s="21"/>
      <c r="Q108" s="21"/>
      <c r="R108" s="8"/>
      <c r="S108" s="8"/>
      <c r="T108" s="8"/>
      <c r="U108" s="8"/>
      <c r="V108" s="8"/>
      <c r="W108" s="8"/>
    </row>
    <row r="109" spans="1:23" s="9" customFormat="1" ht="11.25" customHeight="1" outlineLevel="1">
      <c r="A109" s="17">
        <v>9</v>
      </c>
      <c r="B109" s="25" t="s">
        <v>102</v>
      </c>
      <c r="C109" s="26" t="s">
        <v>94</v>
      </c>
      <c r="D109" s="26">
        <f t="shared" si="14"/>
        <v>48</v>
      </c>
      <c r="E109" s="26">
        <f t="shared" si="15"/>
        <v>49.400000000000006</v>
      </c>
      <c r="F109" s="26">
        <f t="shared" si="16"/>
        <v>50.599999999999994</v>
      </c>
      <c r="G109" s="26">
        <f t="shared" si="17"/>
        <v>46</v>
      </c>
      <c r="H109" s="5">
        <v>40</v>
      </c>
      <c r="I109" s="6"/>
      <c r="J109" s="6"/>
      <c r="K109" s="5"/>
      <c r="L109" s="5"/>
      <c r="M109" s="59"/>
      <c r="N109" s="60"/>
      <c r="O109" s="21"/>
      <c r="P109" s="21"/>
      <c r="Q109" s="21"/>
      <c r="R109" s="8"/>
      <c r="S109" s="8"/>
      <c r="T109" s="8"/>
      <c r="U109" s="8"/>
      <c r="V109" s="8"/>
      <c r="W109" s="8"/>
    </row>
    <row r="110" spans="1:23" s="9" customFormat="1" ht="11.25" customHeight="1" outlineLevel="1">
      <c r="A110" s="17">
        <v>10</v>
      </c>
      <c r="B110" s="25" t="s">
        <v>103</v>
      </c>
      <c r="C110" s="26" t="s">
        <v>94</v>
      </c>
      <c r="D110" s="26">
        <f t="shared" si="14"/>
        <v>0</v>
      </c>
      <c r="E110" s="26">
        <f t="shared" si="15"/>
        <v>0</v>
      </c>
      <c r="F110" s="26">
        <f t="shared" si="16"/>
        <v>0</v>
      </c>
      <c r="G110" s="26">
        <f t="shared" si="17"/>
        <v>0</v>
      </c>
      <c r="H110" s="5"/>
      <c r="I110" s="6"/>
      <c r="J110" s="6"/>
      <c r="K110" s="5"/>
      <c r="L110" s="5"/>
      <c r="M110" s="59"/>
      <c r="N110" s="60"/>
      <c r="O110" s="21"/>
      <c r="P110" s="21"/>
      <c r="Q110" s="21"/>
      <c r="R110" s="8"/>
      <c r="S110" s="8"/>
      <c r="T110" s="8"/>
      <c r="U110" s="8"/>
      <c r="V110" s="8"/>
      <c r="W110" s="8"/>
    </row>
    <row r="111" spans="1:23" s="9" customFormat="1" ht="11.25" customHeight="1" outlineLevel="1">
      <c r="A111" s="17">
        <v>11</v>
      </c>
      <c r="B111" s="25" t="s">
        <v>104</v>
      </c>
      <c r="C111" s="26" t="s">
        <v>94</v>
      </c>
      <c r="D111" s="26">
        <f>H111*1.2</f>
        <v>33.239999999999995</v>
      </c>
      <c r="E111" s="26">
        <f>H111*1.235</f>
        <v>34.2095</v>
      </c>
      <c r="F111" s="26">
        <f>H111*1.265</f>
        <v>35.040499999999994</v>
      </c>
      <c r="G111" s="26">
        <f>H111*1.15</f>
        <v>31.854999999999997</v>
      </c>
      <c r="H111" s="5">
        <v>27.7</v>
      </c>
      <c r="I111" s="6"/>
      <c r="J111" s="6"/>
      <c r="K111" s="5"/>
      <c r="L111" s="5"/>
      <c r="M111" s="59"/>
      <c r="N111" s="60"/>
      <c r="O111" s="21"/>
      <c r="P111" s="21"/>
      <c r="Q111" s="21"/>
      <c r="R111" s="8"/>
      <c r="S111" s="8"/>
      <c r="T111" s="8"/>
      <c r="U111" s="8"/>
      <c r="V111" s="8"/>
      <c r="W111" s="8"/>
    </row>
    <row r="112" spans="1:23" s="9" customFormat="1" ht="11.25" customHeight="1" outlineLevel="1">
      <c r="A112" s="17">
        <v>12</v>
      </c>
      <c r="B112" s="25" t="s">
        <v>105</v>
      </c>
      <c r="C112" s="26" t="s">
        <v>94</v>
      </c>
      <c r="D112" s="26">
        <f aca="true" t="shared" si="18" ref="D112:D130">H112*1.2</f>
        <v>0</v>
      </c>
      <c r="E112" s="26">
        <f aca="true" t="shared" si="19" ref="E112:E130">H112*1.235</f>
        <v>0</v>
      </c>
      <c r="F112" s="26">
        <f aca="true" t="shared" si="20" ref="F112:F130">H112*1.265</f>
        <v>0</v>
      </c>
      <c r="G112" s="26">
        <f aca="true" t="shared" si="21" ref="G112:G130">H112*1.15</f>
        <v>0</v>
      </c>
      <c r="H112" s="5"/>
      <c r="I112" s="6"/>
      <c r="J112" s="6"/>
      <c r="K112" s="5"/>
      <c r="L112" s="5"/>
      <c r="M112" s="59"/>
      <c r="N112" s="60"/>
      <c r="O112" s="21"/>
      <c r="P112" s="21"/>
      <c r="Q112" s="21"/>
      <c r="R112" s="8"/>
      <c r="S112" s="8"/>
      <c r="T112" s="8"/>
      <c r="U112" s="8"/>
      <c r="V112" s="8"/>
      <c r="W112" s="8"/>
    </row>
    <row r="113" spans="1:23" s="9" customFormat="1" ht="11.25" customHeight="1" outlineLevel="1">
      <c r="A113" s="17">
        <v>13</v>
      </c>
      <c r="B113" s="25" t="s">
        <v>106</v>
      </c>
      <c r="C113" s="26" t="s">
        <v>94</v>
      </c>
      <c r="D113" s="26">
        <f t="shared" si="18"/>
        <v>0</v>
      </c>
      <c r="E113" s="26">
        <f t="shared" si="19"/>
        <v>0</v>
      </c>
      <c r="F113" s="26">
        <f t="shared" si="20"/>
        <v>0</v>
      </c>
      <c r="G113" s="26">
        <f t="shared" si="21"/>
        <v>0</v>
      </c>
      <c r="H113" s="5"/>
      <c r="I113" s="6"/>
      <c r="J113" s="6"/>
      <c r="K113" s="5"/>
      <c r="L113" s="5"/>
      <c r="M113" s="59"/>
      <c r="N113" s="60"/>
      <c r="O113" s="21"/>
      <c r="P113" s="21"/>
      <c r="Q113" s="21"/>
      <c r="R113" s="8"/>
      <c r="S113" s="8"/>
      <c r="T113" s="8"/>
      <c r="U113" s="8"/>
      <c r="V113" s="8"/>
      <c r="W113" s="8"/>
    </row>
    <row r="114" spans="1:23" s="9" customFormat="1" ht="11.25" customHeight="1" outlineLevel="1">
      <c r="A114" s="17">
        <v>14</v>
      </c>
      <c r="B114" s="25" t="s">
        <v>107</v>
      </c>
      <c r="C114" s="26" t="s">
        <v>94</v>
      </c>
      <c r="D114" s="26">
        <f t="shared" si="18"/>
        <v>0</v>
      </c>
      <c r="E114" s="26">
        <f t="shared" si="19"/>
        <v>0</v>
      </c>
      <c r="F114" s="26">
        <f t="shared" si="20"/>
        <v>0</v>
      </c>
      <c r="G114" s="26">
        <f t="shared" si="21"/>
        <v>0</v>
      </c>
      <c r="H114" s="5"/>
      <c r="I114" s="6"/>
      <c r="J114" s="6"/>
      <c r="K114" s="5"/>
      <c r="L114" s="5"/>
      <c r="M114" s="59"/>
      <c r="N114" s="60"/>
      <c r="O114" s="21"/>
      <c r="P114" s="21"/>
      <c r="Q114" s="21"/>
      <c r="R114" s="8"/>
      <c r="S114" s="8"/>
      <c r="T114" s="8"/>
      <c r="U114" s="8"/>
      <c r="V114" s="8"/>
      <c r="W114" s="8"/>
    </row>
    <row r="115" spans="1:23" s="9" customFormat="1" ht="11.25" customHeight="1" outlineLevel="1">
      <c r="A115" s="17">
        <v>15</v>
      </c>
      <c r="B115" s="25" t="s">
        <v>108</v>
      </c>
      <c r="C115" s="26" t="s">
        <v>17</v>
      </c>
      <c r="D115" s="26">
        <f t="shared" si="18"/>
        <v>0</v>
      </c>
      <c r="E115" s="26">
        <f t="shared" si="19"/>
        <v>0</v>
      </c>
      <c r="F115" s="26">
        <f t="shared" si="20"/>
        <v>0</v>
      </c>
      <c r="G115" s="26">
        <f t="shared" si="21"/>
        <v>0</v>
      </c>
      <c r="H115" s="5"/>
      <c r="I115" s="6"/>
      <c r="J115" s="6"/>
      <c r="K115" s="5"/>
      <c r="L115" s="5"/>
      <c r="M115" s="59"/>
      <c r="N115" s="60"/>
      <c r="O115" s="21"/>
      <c r="P115" s="21"/>
      <c r="Q115" s="21"/>
      <c r="R115" s="8"/>
      <c r="S115" s="8"/>
      <c r="T115" s="8"/>
      <c r="U115" s="8"/>
      <c r="V115" s="8"/>
      <c r="W115" s="8"/>
    </row>
    <row r="116" spans="1:23" s="9" customFormat="1" ht="11.25" customHeight="1" outlineLevel="1">
      <c r="A116" s="17">
        <v>16</v>
      </c>
      <c r="B116" s="25" t="s">
        <v>109</v>
      </c>
      <c r="C116" s="26" t="s">
        <v>17</v>
      </c>
      <c r="D116" s="26">
        <f t="shared" si="18"/>
        <v>0</v>
      </c>
      <c r="E116" s="26">
        <f t="shared" si="19"/>
        <v>0</v>
      </c>
      <c r="F116" s="26">
        <f t="shared" si="20"/>
        <v>0</v>
      </c>
      <c r="G116" s="26">
        <f t="shared" si="21"/>
        <v>0</v>
      </c>
      <c r="H116" s="5"/>
      <c r="I116" s="6"/>
      <c r="J116" s="6"/>
      <c r="K116" s="5"/>
      <c r="L116" s="5"/>
      <c r="M116" s="59"/>
      <c r="N116" s="60"/>
      <c r="O116" s="21"/>
      <c r="P116" s="21"/>
      <c r="Q116" s="21"/>
      <c r="R116" s="8"/>
      <c r="S116" s="8"/>
      <c r="T116" s="8"/>
      <c r="U116" s="8"/>
      <c r="V116" s="8"/>
      <c r="W116" s="8"/>
    </row>
    <row r="117" spans="1:23" s="9" customFormat="1" ht="11.25" customHeight="1" outlineLevel="1">
      <c r="A117" s="17">
        <v>17</v>
      </c>
      <c r="B117" s="34" t="s">
        <v>110</v>
      </c>
      <c r="C117" s="26" t="s">
        <v>17</v>
      </c>
      <c r="D117" s="26">
        <f t="shared" si="18"/>
        <v>0</v>
      </c>
      <c r="E117" s="26">
        <f t="shared" si="19"/>
        <v>0</v>
      </c>
      <c r="F117" s="26">
        <f t="shared" si="20"/>
        <v>0</v>
      </c>
      <c r="G117" s="26">
        <f t="shared" si="21"/>
        <v>0</v>
      </c>
      <c r="H117" s="5"/>
      <c r="I117" s="6"/>
      <c r="J117" s="6"/>
      <c r="K117" s="5"/>
      <c r="L117" s="5"/>
      <c r="M117" s="59"/>
      <c r="N117" s="60"/>
      <c r="O117" s="21"/>
      <c r="P117" s="21"/>
      <c r="Q117" s="21"/>
      <c r="R117" s="8"/>
      <c r="S117" s="8"/>
      <c r="T117" s="8"/>
      <c r="U117" s="8"/>
      <c r="V117" s="8"/>
      <c r="W117" s="8"/>
    </row>
    <row r="118" spans="1:23" s="9" customFormat="1" ht="11.25" customHeight="1" outlineLevel="1">
      <c r="A118" s="17">
        <v>18</v>
      </c>
      <c r="B118" s="34" t="s">
        <v>111</v>
      </c>
      <c r="C118" s="26" t="s">
        <v>17</v>
      </c>
      <c r="D118" s="26">
        <f t="shared" si="18"/>
        <v>0</v>
      </c>
      <c r="E118" s="26">
        <f t="shared" si="19"/>
        <v>0</v>
      </c>
      <c r="F118" s="26">
        <f t="shared" si="20"/>
        <v>0</v>
      </c>
      <c r="G118" s="26">
        <f t="shared" si="21"/>
        <v>0</v>
      </c>
      <c r="H118" s="5"/>
      <c r="I118" s="6"/>
      <c r="J118" s="6"/>
      <c r="K118" s="5"/>
      <c r="L118" s="5"/>
      <c r="M118" s="59"/>
      <c r="N118" s="60"/>
      <c r="O118" s="21"/>
      <c r="P118" s="21"/>
      <c r="Q118" s="21"/>
      <c r="R118" s="8"/>
      <c r="S118" s="8"/>
      <c r="T118" s="8"/>
      <c r="U118" s="8"/>
      <c r="V118" s="8"/>
      <c r="W118" s="8"/>
    </row>
    <row r="119" spans="1:23" s="9" customFormat="1" ht="11.25" customHeight="1" outlineLevel="1">
      <c r="A119" s="17">
        <v>19</v>
      </c>
      <c r="B119" s="102" t="s">
        <v>112</v>
      </c>
      <c r="C119" s="103" t="s">
        <v>17</v>
      </c>
      <c r="D119" s="26">
        <f t="shared" si="18"/>
        <v>0</v>
      </c>
      <c r="E119" s="26">
        <f t="shared" si="19"/>
        <v>0</v>
      </c>
      <c r="F119" s="26">
        <f t="shared" si="20"/>
        <v>0</v>
      </c>
      <c r="G119" s="26">
        <f t="shared" si="21"/>
        <v>0</v>
      </c>
      <c r="H119" s="5"/>
      <c r="I119" s="6"/>
      <c r="J119" s="6"/>
      <c r="K119" s="5"/>
      <c r="L119" s="5"/>
      <c r="M119" s="59"/>
      <c r="N119" s="60"/>
      <c r="O119" s="21"/>
      <c r="P119" s="21"/>
      <c r="Q119" s="21"/>
      <c r="R119" s="8"/>
      <c r="S119" s="8"/>
      <c r="T119" s="8"/>
      <c r="U119" s="8"/>
      <c r="V119" s="8"/>
      <c r="W119" s="8"/>
    </row>
    <row r="120" spans="1:23" s="9" customFormat="1" ht="11.25" customHeight="1" outlineLevel="1">
      <c r="A120" s="17">
        <v>20</v>
      </c>
      <c r="B120" s="34" t="s">
        <v>113</v>
      </c>
      <c r="C120" s="26" t="s">
        <v>17</v>
      </c>
      <c r="D120" s="26">
        <f t="shared" si="18"/>
        <v>0</v>
      </c>
      <c r="E120" s="26">
        <f t="shared" si="19"/>
        <v>0</v>
      </c>
      <c r="F120" s="26">
        <f t="shared" si="20"/>
        <v>0</v>
      </c>
      <c r="G120" s="26">
        <f t="shared" si="21"/>
        <v>0</v>
      </c>
      <c r="H120" s="5"/>
      <c r="I120" s="6"/>
      <c r="J120" s="6"/>
      <c r="K120" s="5"/>
      <c r="L120" s="5"/>
      <c r="M120" s="59"/>
      <c r="N120" s="60"/>
      <c r="O120" s="21"/>
      <c r="P120" s="21"/>
      <c r="Q120" s="21"/>
      <c r="R120" s="8"/>
      <c r="S120" s="8"/>
      <c r="T120" s="8"/>
      <c r="U120" s="8"/>
      <c r="V120" s="8"/>
      <c r="W120" s="8"/>
    </row>
    <row r="121" spans="1:23" s="9" customFormat="1" ht="11.25" customHeight="1" outlineLevel="1">
      <c r="A121" s="17">
        <v>21</v>
      </c>
      <c r="B121" s="34" t="s">
        <v>114</v>
      </c>
      <c r="C121" s="26" t="s">
        <v>17</v>
      </c>
      <c r="D121" s="26">
        <f t="shared" si="18"/>
        <v>0</v>
      </c>
      <c r="E121" s="26">
        <f t="shared" si="19"/>
        <v>0</v>
      </c>
      <c r="F121" s="26">
        <f t="shared" si="20"/>
        <v>0</v>
      </c>
      <c r="G121" s="26">
        <f t="shared" si="21"/>
        <v>0</v>
      </c>
      <c r="H121" s="5"/>
      <c r="I121" s="6"/>
      <c r="J121" s="6"/>
      <c r="K121" s="5"/>
      <c r="L121" s="5"/>
      <c r="M121" s="59"/>
      <c r="N121" s="60"/>
      <c r="O121" s="21"/>
      <c r="P121" s="21"/>
      <c r="Q121" s="21"/>
      <c r="R121" s="8"/>
      <c r="S121" s="8"/>
      <c r="T121" s="8"/>
      <c r="U121" s="8"/>
      <c r="V121" s="8"/>
      <c r="W121" s="8"/>
    </row>
    <row r="122" spans="1:23" s="9" customFormat="1" ht="11.25" customHeight="1" outlineLevel="1">
      <c r="A122" s="17">
        <v>22</v>
      </c>
      <c r="B122" s="34" t="s">
        <v>115</v>
      </c>
      <c r="C122" s="26" t="s">
        <v>17</v>
      </c>
      <c r="D122" s="26">
        <f t="shared" si="18"/>
        <v>150</v>
      </c>
      <c r="E122" s="26">
        <f t="shared" si="19"/>
        <v>154.375</v>
      </c>
      <c r="F122" s="26">
        <f>H122*1.265</f>
        <v>158.125</v>
      </c>
      <c r="G122" s="26">
        <f t="shared" si="21"/>
        <v>143.75</v>
      </c>
      <c r="H122" s="5">
        <v>125</v>
      </c>
      <c r="I122" s="6"/>
      <c r="J122" s="6"/>
      <c r="K122" s="5"/>
      <c r="L122" s="5"/>
      <c r="M122" s="59"/>
      <c r="N122" s="60"/>
      <c r="O122" s="21"/>
      <c r="P122" s="21"/>
      <c r="Q122" s="21"/>
      <c r="R122" s="8"/>
      <c r="S122" s="8"/>
      <c r="T122" s="8"/>
      <c r="U122" s="8"/>
      <c r="V122" s="8"/>
      <c r="W122" s="8"/>
    </row>
    <row r="123" spans="1:23" s="9" customFormat="1" ht="11.25" customHeight="1" outlineLevel="1">
      <c r="A123" s="17">
        <v>23</v>
      </c>
      <c r="B123" s="34" t="s">
        <v>116</v>
      </c>
      <c r="C123" s="26" t="s">
        <v>17</v>
      </c>
      <c r="D123" s="26">
        <f t="shared" si="18"/>
        <v>0</v>
      </c>
      <c r="E123" s="26">
        <f t="shared" si="19"/>
        <v>0</v>
      </c>
      <c r="F123" s="26">
        <f t="shared" si="20"/>
        <v>0</v>
      </c>
      <c r="G123" s="26">
        <f t="shared" si="21"/>
        <v>0</v>
      </c>
      <c r="H123" s="5"/>
      <c r="I123" s="6"/>
      <c r="J123" s="6"/>
      <c r="K123" s="5"/>
      <c r="L123" s="5"/>
      <c r="M123" s="59"/>
      <c r="N123" s="60"/>
      <c r="O123" s="21"/>
      <c r="P123" s="21"/>
      <c r="Q123" s="21"/>
      <c r="R123" s="8"/>
      <c r="S123" s="8"/>
      <c r="T123" s="8"/>
      <c r="U123" s="8"/>
      <c r="V123" s="8"/>
      <c r="W123" s="8"/>
    </row>
    <row r="124" spans="1:23" s="9" customFormat="1" ht="11.25" customHeight="1" outlineLevel="1">
      <c r="A124" s="17">
        <v>24</v>
      </c>
      <c r="B124" s="34" t="s">
        <v>117</v>
      </c>
      <c r="C124" s="26" t="s">
        <v>94</v>
      </c>
      <c r="D124" s="26">
        <f>H124*1.16</f>
        <v>72.39559999999999</v>
      </c>
      <c r="E124" s="26">
        <f>H124*1.17</f>
        <v>73.01969999999999</v>
      </c>
      <c r="F124" s="26">
        <f>H124*1.2</f>
        <v>74.892</v>
      </c>
      <c r="G124" s="26">
        <f t="shared" si="21"/>
        <v>71.77149999999999</v>
      </c>
      <c r="H124" s="5">
        <v>62.41</v>
      </c>
      <c r="I124" s="6"/>
      <c r="J124" s="6"/>
      <c r="K124" s="5"/>
      <c r="L124" s="5"/>
      <c r="M124" s="59"/>
      <c r="N124" s="60"/>
      <c r="O124" s="21"/>
      <c r="P124" s="21"/>
      <c r="Q124" s="21"/>
      <c r="R124" s="8"/>
      <c r="S124" s="8"/>
      <c r="T124" s="8"/>
      <c r="U124" s="8"/>
      <c r="V124" s="8"/>
      <c r="W124" s="8"/>
    </row>
    <row r="125" spans="1:23" s="9" customFormat="1" ht="11.25" customHeight="1" outlineLevel="1">
      <c r="A125" s="17">
        <v>25</v>
      </c>
      <c r="B125" s="34" t="s">
        <v>118</v>
      </c>
      <c r="C125" s="26" t="s">
        <v>94</v>
      </c>
      <c r="D125" s="26">
        <f>H125*1.16</f>
        <v>72.39559999999999</v>
      </c>
      <c r="E125" s="26">
        <f>H125*1.17</f>
        <v>73.01969999999999</v>
      </c>
      <c r="F125" s="26">
        <f>H125*1.2</f>
        <v>74.892</v>
      </c>
      <c r="G125" s="26">
        <f t="shared" si="21"/>
        <v>71.77149999999999</v>
      </c>
      <c r="H125" s="5">
        <v>62.41</v>
      </c>
      <c r="I125" s="6"/>
      <c r="J125" s="6"/>
      <c r="K125" s="5"/>
      <c r="L125" s="5"/>
      <c r="M125" s="59"/>
      <c r="N125" s="60"/>
      <c r="O125" s="21"/>
      <c r="P125" s="21"/>
      <c r="Q125" s="21"/>
      <c r="R125" s="8"/>
      <c r="S125" s="8"/>
      <c r="T125" s="8"/>
      <c r="U125" s="8"/>
      <c r="V125" s="8"/>
      <c r="W125" s="8"/>
    </row>
    <row r="126" spans="1:23" s="9" customFormat="1" ht="11.25" customHeight="1" outlineLevel="1">
      <c r="A126" s="17">
        <v>26</v>
      </c>
      <c r="B126" s="34" t="s">
        <v>119</v>
      </c>
      <c r="C126" s="26" t="s">
        <v>94</v>
      </c>
      <c r="D126" s="26">
        <f t="shared" si="18"/>
        <v>0</v>
      </c>
      <c r="E126" s="26">
        <f t="shared" si="19"/>
        <v>0</v>
      </c>
      <c r="F126" s="26">
        <f t="shared" si="20"/>
        <v>0</v>
      </c>
      <c r="G126" s="26">
        <f t="shared" si="21"/>
        <v>0</v>
      </c>
      <c r="H126" s="5"/>
      <c r="I126" s="6"/>
      <c r="J126" s="6"/>
      <c r="K126" s="5"/>
      <c r="L126" s="5"/>
      <c r="M126" s="59"/>
      <c r="N126" s="60"/>
      <c r="O126" s="21"/>
      <c r="P126" s="21"/>
      <c r="Q126" s="21"/>
      <c r="R126" s="8"/>
      <c r="S126" s="8"/>
      <c r="T126" s="8"/>
      <c r="U126" s="8"/>
      <c r="V126" s="8"/>
      <c r="W126" s="8"/>
    </row>
    <row r="127" spans="1:23" s="9" customFormat="1" ht="11.25" customHeight="1" outlineLevel="1">
      <c r="A127" s="17">
        <v>27</v>
      </c>
      <c r="B127" s="25" t="s">
        <v>120</v>
      </c>
      <c r="C127" s="26" t="s">
        <v>94</v>
      </c>
      <c r="D127" s="26">
        <f t="shared" si="18"/>
        <v>55.872</v>
      </c>
      <c r="E127" s="26">
        <f t="shared" si="19"/>
        <v>57.50160000000001</v>
      </c>
      <c r="F127" s="26">
        <f t="shared" si="20"/>
        <v>58.898399999999995</v>
      </c>
      <c r="G127" s="26">
        <f t="shared" si="21"/>
        <v>53.544</v>
      </c>
      <c r="H127" s="5">
        <v>46.56</v>
      </c>
      <c r="I127" s="6"/>
      <c r="J127" s="6"/>
      <c r="K127" s="5"/>
      <c r="L127" s="5"/>
      <c r="M127" s="59"/>
      <c r="N127" s="60"/>
      <c r="O127" s="21"/>
      <c r="P127" s="21"/>
      <c r="Q127" s="21"/>
      <c r="R127" s="8"/>
      <c r="S127" s="8"/>
      <c r="T127" s="8"/>
      <c r="U127" s="8"/>
      <c r="V127" s="8"/>
      <c r="W127" s="8"/>
    </row>
    <row r="128" spans="1:23" s="9" customFormat="1" ht="11.25" customHeight="1" outlineLevel="1">
      <c r="A128" s="17">
        <v>28</v>
      </c>
      <c r="B128" s="34" t="s">
        <v>121</v>
      </c>
      <c r="C128" s="26" t="s">
        <v>94</v>
      </c>
      <c r="D128" s="26">
        <f t="shared" si="18"/>
        <v>51.72</v>
      </c>
      <c r="E128" s="26">
        <f t="shared" si="19"/>
        <v>53.228500000000004</v>
      </c>
      <c r="F128" s="26">
        <f t="shared" si="20"/>
        <v>54.521499999999996</v>
      </c>
      <c r="G128" s="26">
        <f t="shared" si="21"/>
        <v>49.565</v>
      </c>
      <c r="H128" s="5">
        <v>43.1</v>
      </c>
      <c r="I128" s="6"/>
      <c r="J128" s="6"/>
      <c r="K128" s="5"/>
      <c r="L128" s="5"/>
      <c r="M128" s="59"/>
      <c r="N128" s="60"/>
      <c r="O128" s="21"/>
      <c r="P128" s="21"/>
      <c r="Q128" s="21"/>
      <c r="R128" s="8"/>
      <c r="S128" s="8"/>
      <c r="T128" s="8"/>
      <c r="U128" s="8"/>
      <c r="V128" s="8"/>
      <c r="W128" s="8"/>
    </row>
    <row r="129" spans="1:23" s="9" customFormat="1" ht="11.25" customHeight="1" outlineLevel="1">
      <c r="A129" s="17">
        <v>29</v>
      </c>
      <c r="B129" s="34" t="s">
        <v>122</v>
      </c>
      <c r="C129" s="26" t="s">
        <v>94</v>
      </c>
      <c r="D129" s="26">
        <f t="shared" si="18"/>
        <v>47.544</v>
      </c>
      <c r="E129" s="26">
        <f t="shared" si="19"/>
        <v>48.9307</v>
      </c>
      <c r="F129" s="26">
        <f t="shared" si="20"/>
        <v>50.119299999999996</v>
      </c>
      <c r="G129" s="26">
        <f t="shared" si="21"/>
        <v>45.562999999999995</v>
      </c>
      <c r="H129" s="5">
        <v>39.62</v>
      </c>
      <c r="I129" s="6"/>
      <c r="J129" s="6"/>
      <c r="K129" s="5"/>
      <c r="L129" s="5"/>
      <c r="M129" s="59"/>
      <c r="N129" s="60"/>
      <c r="O129" s="21"/>
      <c r="P129" s="21"/>
      <c r="Q129" s="21"/>
      <c r="R129" s="8"/>
      <c r="S129" s="8"/>
      <c r="T129" s="8"/>
      <c r="U129" s="8"/>
      <c r="V129" s="8"/>
      <c r="W129" s="8"/>
    </row>
    <row r="130" spans="1:23" s="9" customFormat="1" ht="11.25" customHeight="1" outlineLevel="1">
      <c r="A130" s="61">
        <v>30</v>
      </c>
      <c r="B130" s="62" t="s">
        <v>123</v>
      </c>
      <c r="C130" s="63" t="s">
        <v>94</v>
      </c>
      <c r="D130" s="26">
        <f t="shared" si="18"/>
        <v>0</v>
      </c>
      <c r="E130" s="26">
        <f t="shared" si="19"/>
        <v>0</v>
      </c>
      <c r="F130" s="26">
        <f t="shared" si="20"/>
        <v>0</v>
      </c>
      <c r="G130" s="26">
        <f t="shared" si="21"/>
        <v>0</v>
      </c>
      <c r="H130" s="5"/>
      <c r="I130" s="6"/>
      <c r="J130" s="6"/>
      <c r="K130" s="5"/>
      <c r="L130" s="5"/>
      <c r="M130" s="59"/>
      <c r="N130" s="60"/>
      <c r="O130" s="21"/>
      <c r="P130" s="21"/>
      <c r="Q130" s="21"/>
      <c r="R130" s="8"/>
      <c r="S130" s="8"/>
      <c r="T130" s="8"/>
      <c r="U130" s="8"/>
      <c r="V130" s="8"/>
      <c r="W130" s="8"/>
    </row>
    <row r="131" spans="1:13" s="9" customFormat="1" ht="11.25" customHeight="1">
      <c r="A131" s="15"/>
      <c r="B131" s="107" t="s">
        <v>124</v>
      </c>
      <c r="C131" s="107"/>
      <c r="D131" s="107"/>
      <c r="E131" s="107"/>
      <c r="F131" s="107"/>
      <c r="G131" s="107"/>
      <c r="H131" s="5"/>
      <c r="I131" s="6"/>
      <c r="J131" s="6"/>
      <c r="K131" s="64"/>
      <c r="L131" s="5"/>
      <c r="M131" s="7"/>
    </row>
    <row r="132" spans="1:15" s="9" customFormat="1" ht="11.25" customHeight="1" outlineLevel="1">
      <c r="A132" s="17">
        <v>1</v>
      </c>
      <c r="B132" s="25" t="s">
        <v>125</v>
      </c>
      <c r="C132" s="26" t="s">
        <v>94</v>
      </c>
      <c r="D132" s="26">
        <f>H132*1.12</f>
        <v>81.76</v>
      </c>
      <c r="E132" s="26">
        <f>H132*1.15</f>
        <v>83.94999999999999</v>
      </c>
      <c r="F132" s="26">
        <f>H132*1.18</f>
        <v>86.14</v>
      </c>
      <c r="G132" s="26">
        <f>H132*1.1</f>
        <v>80.30000000000001</v>
      </c>
      <c r="H132" s="5">
        <v>73</v>
      </c>
      <c r="I132" s="6"/>
      <c r="J132" s="6"/>
      <c r="K132" s="32"/>
      <c r="L132" s="32"/>
      <c r="M132" s="65"/>
      <c r="N132" s="66"/>
      <c r="O132" s="67"/>
    </row>
    <row r="133" spans="1:15" s="9" customFormat="1" ht="11.25" customHeight="1" outlineLevel="1">
      <c r="A133" s="17">
        <v>2</v>
      </c>
      <c r="B133" s="25" t="s">
        <v>126</v>
      </c>
      <c r="C133" s="26" t="s">
        <v>94</v>
      </c>
      <c r="D133" s="26">
        <f>H133*1.06</f>
        <v>43.46</v>
      </c>
      <c r="E133" s="26">
        <f>H133*1.08</f>
        <v>44.28</v>
      </c>
      <c r="F133" s="26">
        <f>H133*1.1</f>
        <v>45.1</v>
      </c>
      <c r="G133" s="26">
        <f>H133*1.02</f>
        <v>41.82</v>
      </c>
      <c r="H133" s="5">
        <v>41</v>
      </c>
      <c r="I133" s="6"/>
      <c r="J133" s="6"/>
      <c r="K133" s="32"/>
      <c r="L133" s="32"/>
      <c r="M133" s="65"/>
      <c r="N133" s="66"/>
      <c r="O133" s="67"/>
    </row>
    <row r="134" spans="1:15" s="9" customFormat="1" ht="11.25" customHeight="1" outlineLevel="1">
      <c r="A134" s="17">
        <v>3</v>
      </c>
      <c r="B134" s="25" t="s">
        <v>127</v>
      </c>
      <c r="C134" s="26" t="s">
        <v>94</v>
      </c>
      <c r="D134" s="26">
        <f>H134*1.09</f>
        <v>44.254000000000005</v>
      </c>
      <c r="E134" s="26">
        <f>H134*1.12</f>
        <v>45.47200000000001</v>
      </c>
      <c r="F134" s="26">
        <f>H134*1.145</f>
        <v>46.487</v>
      </c>
      <c r="G134" s="26">
        <f>H134*1.02</f>
        <v>41.412</v>
      </c>
      <c r="H134" s="5">
        <v>40.6</v>
      </c>
      <c r="I134" s="6"/>
      <c r="J134" s="6"/>
      <c r="K134" s="32"/>
      <c r="L134" s="32"/>
      <c r="M134" s="65"/>
      <c r="N134" s="66"/>
      <c r="O134" s="67"/>
    </row>
    <row r="135" spans="1:15" s="9" customFormat="1" ht="11.25" customHeight="1" outlineLevel="1">
      <c r="A135" s="17">
        <v>4</v>
      </c>
      <c r="B135" s="25" t="s">
        <v>128</v>
      </c>
      <c r="C135" s="26" t="s">
        <v>94</v>
      </c>
      <c r="D135" s="26">
        <f>H135*1.08</f>
        <v>78.84</v>
      </c>
      <c r="E135" s="26">
        <f>H135*1.1</f>
        <v>80.30000000000001</v>
      </c>
      <c r="F135" s="26">
        <f>H135*1.12</f>
        <v>81.76</v>
      </c>
      <c r="G135" s="26">
        <f>H135*1.02</f>
        <v>74.46000000000001</v>
      </c>
      <c r="H135" s="5">
        <v>73</v>
      </c>
      <c r="I135" s="6"/>
      <c r="J135" s="6"/>
      <c r="K135" s="32"/>
      <c r="L135" s="32"/>
      <c r="M135" s="65"/>
      <c r="N135" s="66"/>
      <c r="O135" s="67"/>
    </row>
    <row r="136" spans="1:15" s="9" customFormat="1" ht="11.25" customHeight="1" outlineLevel="1">
      <c r="A136" s="17">
        <v>5</v>
      </c>
      <c r="B136" s="25" t="s">
        <v>129</v>
      </c>
      <c r="C136" s="26" t="s">
        <v>94</v>
      </c>
      <c r="D136" s="26">
        <f>H136*1.08</f>
        <v>60.58800000000001</v>
      </c>
      <c r="E136" s="26">
        <f>H136*1.1</f>
        <v>61.71000000000001</v>
      </c>
      <c r="F136" s="26">
        <f>H136*1.12</f>
        <v>62.83200000000001</v>
      </c>
      <c r="G136" s="26">
        <f>H136*1.02</f>
        <v>57.222</v>
      </c>
      <c r="H136" s="5">
        <v>56.1</v>
      </c>
      <c r="I136" s="6"/>
      <c r="J136" s="6"/>
      <c r="K136" s="32"/>
      <c r="L136" s="32"/>
      <c r="M136" s="65"/>
      <c r="N136" s="66"/>
      <c r="O136" s="67"/>
    </row>
    <row r="137" spans="1:18" s="45" customFormat="1" ht="11.25" customHeight="1">
      <c r="A137" s="15"/>
      <c r="B137" s="108" t="s">
        <v>130</v>
      </c>
      <c r="C137" s="108"/>
      <c r="D137" s="108"/>
      <c r="E137" s="108"/>
      <c r="F137" s="108"/>
      <c r="G137" s="108"/>
      <c r="H137" s="5"/>
      <c r="I137" s="6"/>
      <c r="J137" s="44"/>
      <c r="K137" s="35"/>
      <c r="L137" s="35"/>
      <c r="M137" s="36"/>
      <c r="N137" s="39"/>
      <c r="O137" s="39"/>
      <c r="P137" s="39"/>
      <c r="Q137" s="39"/>
      <c r="R137" s="39"/>
    </row>
    <row r="138" spans="1:23" s="45" customFormat="1" ht="11.25" customHeight="1" outlineLevel="1">
      <c r="A138" s="19">
        <v>1</v>
      </c>
      <c r="B138" s="18" t="s">
        <v>277</v>
      </c>
      <c r="C138" s="19" t="s">
        <v>94</v>
      </c>
      <c r="D138" s="26">
        <f>H138*1.04</f>
        <v>27.04</v>
      </c>
      <c r="E138" s="26">
        <f>H138*1.05</f>
        <v>27.3</v>
      </c>
      <c r="F138" s="26">
        <f>H138*1.06</f>
        <v>27.560000000000002</v>
      </c>
      <c r="G138" s="26">
        <f>H138*1.02</f>
        <v>26.52</v>
      </c>
      <c r="H138" s="5">
        <v>26</v>
      </c>
      <c r="I138" s="6"/>
      <c r="J138" s="44"/>
      <c r="K138" s="35"/>
      <c r="L138" s="35"/>
      <c r="M138" s="36"/>
      <c r="N138" s="39"/>
      <c r="O138" s="39"/>
      <c r="P138" s="39"/>
      <c r="Q138" s="39"/>
      <c r="R138" s="39"/>
      <c r="S138" s="39"/>
      <c r="T138" s="39"/>
      <c r="U138" s="39"/>
      <c r="V138" s="39"/>
      <c r="W138" s="39"/>
    </row>
    <row r="139" spans="1:18" s="45" customFormat="1" ht="11.25" customHeight="1" outlineLevel="1">
      <c r="A139" s="19">
        <v>2</v>
      </c>
      <c r="B139" s="18" t="s">
        <v>131</v>
      </c>
      <c r="C139" s="19" t="s">
        <v>94</v>
      </c>
      <c r="D139" s="26">
        <f>H139*1.04</f>
        <v>0</v>
      </c>
      <c r="E139" s="26">
        <f>H139*1.05</f>
        <v>0</v>
      </c>
      <c r="F139" s="26">
        <f>H139*1.06</f>
        <v>0</v>
      </c>
      <c r="G139" s="26">
        <f>H139*1.02</f>
        <v>0</v>
      </c>
      <c r="H139" s="5"/>
      <c r="I139" s="6"/>
      <c r="J139" s="44"/>
      <c r="K139" s="35"/>
      <c r="L139" s="35"/>
      <c r="M139" s="36"/>
      <c r="N139" s="39"/>
      <c r="O139" s="39"/>
      <c r="P139" s="39"/>
      <c r="Q139" s="39"/>
      <c r="R139" s="39"/>
    </row>
    <row r="140" spans="1:23" s="45" customFormat="1" ht="11.25" customHeight="1">
      <c r="A140" s="15"/>
      <c r="B140" s="108" t="s">
        <v>132</v>
      </c>
      <c r="C140" s="108"/>
      <c r="D140" s="108"/>
      <c r="E140" s="108"/>
      <c r="F140" s="108"/>
      <c r="G140" s="108"/>
      <c r="H140" s="5"/>
      <c r="I140" s="6"/>
      <c r="J140" s="44"/>
      <c r="K140" s="35"/>
      <c r="L140" s="44"/>
      <c r="M140" s="35"/>
      <c r="N140" s="39"/>
      <c r="O140" s="39"/>
      <c r="P140" s="39"/>
      <c r="Q140" s="39"/>
      <c r="R140" s="39"/>
      <c r="S140" s="39"/>
      <c r="T140" s="39"/>
      <c r="U140" s="39"/>
      <c r="V140" s="39"/>
      <c r="W140" s="39"/>
    </row>
    <row r="141" spans="1:23" s="45" customFormat="1" ht="11.25" customHeight="1" outlineLevel="1">
      <c r="A141" s="68">
        <v>1</v>
      </c>
      <c r="B141" s="69" t="s">
        <v>133</v>
      </c>
      <c r="C141" s="19" t="s">
        <v>11</v>
      </c>
      <c r="D141" s="27">
        <f>H141*1.1</f>
        <v>90.2</v>
      </c>
      <c r="E141" s="57">
        <f>H141*1.14</f>
        <v>93.47999999999999</v>
      </c>
      <c r="F141" s="57">
        <f>H141*1.18</f>
        <v>96.75999999999999</v>
      </c>
      <c r="G141" s="58">
        <f>H141*1.08</f>
        <v>88.56</v>
      </c>
      <c r="H141" s="5">
        <v>82</v>
      </c>
      <c r="I141" s="6"/>
      <c r="J141" s="44"/>
      <c r="K141" s="35"/>
      <c r="L141" s="44"/>
      <c r="M141" s="35"/>
      <c r="N141" s="39"/>
      <c r="O141" s="39"/>
      <c r="P141" s="39"/>
      <c r="Q141" s="39"/>
      <c r="R141" s="39"/>
      <c r="S141" s="39"/>
      <c r="T141" s="39"/>
      <c r="U141" s="39"/>
      <c r="V141" s="39"/>
      <c r="W141" s="39"/>
    </row>
    <row r="142" spans="1:23" s="45" customFormat="1" ht="11.25" customHeight="1" outlineLevel="1">
      <c r="A142" s="19">
        <v>2</v>
      </c>
      <c r="B142" s="18" t="s">
        <v>134</v>
      </c>
      <c r="C142" s="19" t="s">
        <v>11</v>
      </c>
      <c r="D142" s="27">
        <f>H142*1.1</f>
        <v>101.2</v>
      </c>
      <c r="E142" s="57">
        <f>H142*1.14</f>
        <v>104.88</v>
      </c>
      <c r="F142" s="57">
        <f>H142*1.18</f>
        <v>108.55999999999999</v>
      </c>
      <c r="G142" s="58">
        <f>H142*1.08</f>
        <v>99.36000000000001</v>
      </c>
      <c r="H142" s="5">
        <v>92</v>
      </c>
      <c r="I142" s="6"/>
      <c r="J142" s="44"/>
      <c r="K142" s="35"/>
      <c r="L142" s="44"/>
      <c r="M142" s="35"/>
      <c r="N142" s="39"/>
      <c r="O142" s="39"/>
      <c r="P142" s="39"/>
      <c r="Q142" s="39"/>
      <c r="R142" s="70"/>
      <c r="S142" s="39"/>
      <c r="T142" s="39"/>
      <c r="U142" s="39"/>
      <c r="V142" s="39"/>
      <c r="W142" s="39"/>
    </row>
    <row r="143" spans="1:23" s="45" customFormat="1" ht="11.25" customHeight="1" outlineLevel="1">
      <c r="A143" s="19">
        <v>3</v>
      </c>
      <c r="B143" s="18" t="s">
        <v>135</v>
      </c>
      <c r="C143" s="19" t="s">
        <v>11</v>
      </c>
      <c r="D143" s="27">
        <f>H143*1.1</f>
        <v>114.4</v>
      </c>
      <c r="E143" s="57">
        <f>H143*1.14</f>
        <v>118.55999999999999</v>
      </c>
      <c r="F143" s="57">
        <f>H143*1.18</f>
        <v>122.72</v>
      </c>
      <c r="G143" s="58">
        <f>H143*1.08</f>
        <v>112.32000000000001</v>
      </c>
      <c r="H143" s="5">
        <v>104</v>
      </c>
      <c r="I143" s="6"/>
      <c r="J143" s="44"/>
      <c r="K143" s="35"/>
      <c r="L143" s="44"/>
      <c r="M143" s="35"/>
      <c r="N143" s="39"/>
      <c r="O143" s="39"/>
      <c r="P143" s="39"/>
      <c r="Q143" s="39"/>
      <c r="R143" s="70"/>
      <c r="S143" s="39"/>
      <c r="T143" s="39"/>
      <c r="U143" s="39"/>
      <c r="V143" s="39"/>
      <c r="W143" s="39"/>
    </row>
    <row r="144" spans="1:19" s="45" customFormat="1" ht="11.25" customHeight="1">
      <c r="A144" s="15"/>
      <c r="B144" s="107" t="s">
        <v>136</v>
      </c>
      <c r="C144" s="107"/>
      <c r="D144" s="107"/>
      <c r="E144" s="107"/>
      <c r="F144" s="107"/>
      <c r="G144" s="107"/>
      <c r="H144" s="5"/>
      <c r="I144" s="6"/>
      <c r="J144" s="6"/>
      <c r="K144" s="35"/>
      <c r="L144" s="44"/>
      <c r="M144" s="35"/>
      <c r="N144" s="39"/>
      <c r="O144" s="39"/>
      <c r="P144" s="39"/>
      <c r="Q144" s="39"/>
      <c r="R144" s="39"/>
      <c r="S144" s="39"/>
    </row>
    <row r="145" spans="1:13" s="45" customFormat="1" ht="11.25" customHeight="1" outlineLevel="1">
      <c r="A145" s="17">
        <v>1</v>
      </c>
      <c r="B145" s="18" t="s">
        <v>170</v>
      </c>
      <c r="C145" s="26" t="s">
        <v>137</v>
      </c>
      <c r="D145" s="26">
        <f>H145*1.09</f>
        <v>248.52</v>
      </c>
      <c r="E145" s="26">
        <f>H145*1.12</f>
        <v>255.36</v>
      </c>
      <c r="F145" s="26">
        <f>H145*1.14</f>
        <v>259.91999999999996</v>
      </c>
      <c r="G145" s="26">
        <f>H145*1.03</f>
        <v>234.84</v>
      </c>
      <c r="H145" s="5">
        <v>228</v>
      </c>
      <c r="I145" s="6"/>
      <c r="J145" s="6"/>
      <c r="K145" s="35"/>
      <c r="L145" s="44"/>
      <c r="M145" s="35"/>
    </row>
    <row r="146" spans="1:13" s="45" customFormat="1" ht="11.25" customHeight="1" outlineLevel="1">
      <c r="A146" s="17">
        <v>2</v>
      </c>
      <c r="B146" s="18" t="s">
        <v>169</v>
      </c>
      <c r="C146" s="26" t="s">
        <v>137</v>
      </c>
      <c r="D146" s="26">
        <f>H146*1.09</f>
        <v>310.65000000000003</v>
      </c>
      <c r="E146" s="26">
        <f>H146*1.12</f>
        <v>319.20000000000005</v>
      </c>
      <c r="F146" s="26">
        <f>H146*1.14</f>
        <v>324.9</v>
      </c>
      <c r="G146" s="26">
        <f>H146*1.03</f>
        <v>293.55</v>
      </c>
      <c r="H146" s="5">
        <v>285</v>
      </c>
      <c r="I146" s="6"/>
      <c r="J146" s="6"/>
      <c r="K146" s="35"/>
      <c r="L146" s="44"/>
      <c r="M146" s="35"/>
    </row>
    <row r="147" spans="1:13" s="45" customFormat="1" ht="11.25" customHeight="1" outlineLevel="1">
      <c r="A147" s="17">
        <v>3</v>
      </c>
      <c r="B147" s="18" t="s">
        <v>168</v>
      </c>
      <c r="C147" s="26" t="s">
        <v>137</v>
      </c>
      <c r="D147" s="26">
        <f>H147*1.09</f>
        <v>430.55</v>
      </c>
      <c r="E147" s="26">
        <f>H147*1.12</f>
        <v>442.40000000000003</v>
      </c>
      <c r="F147" s="26">
        <f>H147*1.14</f>
        <v>450.29999999999995</v>
      </c>
      <c r="G147" s="26">
        <f>H147*1.03</f>
        <v>406.85</v>
      </c>
      <c r="H147" s="5">
        <v>395</v>
      </c>
      <c r="I147" s="6"/>
      <c r="J147" s="6"/>
      <c r="K147" s="35"/>
      <c r="L147" s="44"/>
      <c r="M147" s="35"/>
    </row>
    <row r="148" spans="1:19" s="9" customFormat="1" ht="11.25" customHeight="1">
      <c r="A148" s="15"/>
      <c r="B148" s="107" t="s">
        <v>138</v>
      </c>
      <c r="C148" s="107"/>
      <c r="D148" s="107"/>
      <c r="E148" s="107"/>
      <c r="F148" s="107"/>
      <c r="G148" s="107"/>
      <c r="H148" s="5"/>
      <c r="I148" s="6"/>
      <c r="J148" s="28"/>
      <c r="K148" s="5"/>
      <c r="L148" s="6"/>
      <c r="M148" s="5"/>
      <c r="N148" s="8"/>
      <c r="O148" s="8"/>
      <c r="P148" s="8"/>
      <c r="Q148" s="8"/>
      <c r="R148" s="8"/>
      <c r="S148" s="8"/>
    </row>
    <row r="149" spans="1:19" s="9" customFormat="1" ht="11.25" customHeight="1" outlineLevel="1">
      <c r="A149" s="17">
        <v>1</v>
      </c>
      <c r="B149" s="25" t="s">
        <v>139</v>
      </c>
      <c r="C149" s="26" t="s">
        <v>17</v>
      </c>
      <c r="D149" s="58">
        <f>H149*1.08</f>
        <v>30.294000000000004</v>
      </c>
      <c r="E149" s="58">
        <f>H149*1.12</f>
        <v>31.416000000000004</v>
      </c>
      <c r="F149" s="26">
        <f>H149*1.16</f>
        <v>32.538</v>
      </c>
      <c r="G149" s="26">
        <f>H149*1.04</f>
        <v>29.172</v>
      </c>
      <c r="H149" s="5">
        <v>28.05</v>
      </c>
      <c r="I149" s="6"/>
      <c r="J149" s="28"/>
      <c r="K149" s="5"/>
      <c r="L149" s="6"/>
      <c r="M149" s="5"/>
      <c r="N149" s="8"/>
      <c r="O149" s="8"/>
      <c r="P149" s="8"/>
      <c r="Q149" s="8"/>
      <c r="R149" s="8"/>
      <c r="S149" s="8"/>
    </row>
    <row r="150" spans="1:19" s="9" customFormat="1" ht="11.25" customHeight="1" outlineLevel="1">
      <c r="A150" s="17">
        <v>2</v>
      </c>
      <c r="B150" s="25" t="s">
        <v>220</v>
      </c>
      <c r="C150" s="26" t="s">
        <v>17</v>
      </c>
      <c r="D150" s="58">
        <f>H150*1.08</f>
        <v>41.903999999999996</v>
      </c>
      <c r="E150" s="58">
        <f>H150*1.12</f>
        <v>43.456</v>
      </c>
      <c r="F150" s="26">
        <f>H150*1.16</f>
        <v>45.007999999999996</v>
      </c>
      <c r="G150" s="26">
        <f>H150*1.04</f>
        <v>40.352</v>
      </c>
      <c r="H150" s="5">
        <v>38.8</v>
      </c>
      <c r="I150" s="6"/>
      <c r="J150" s="28"/>
      <c r="K150" s="5"/>
      <c r="L150" s="6"/>
      <c r="M150" s="5"/>
      <c r="N150" s="8"/>
      <c r="O150" s="8"/>
      <c r="P150" s="8"/>
      <c r="Q150" s="8"/>
      <c r="R150" s="8"/>
      <c r="S150" s="8"/>
    </row>
    <row r="151" spans="1:19" s="9" customFormat="1" ht="11.25" customHeight="1" outlineLevel="1">
      <c r="A151" s="17">
        <v>3</v>
      </c>
      <c r="B151" s="25" t="s">
        <v>271</v>
      </c>
      <c r="C151" s="26" t="s">
        <v>17</v>
      </c>
      <c r="D151" s="58">
        <f>H151*1.08</f>
        <v>35.424</v>
      </c>
      <c r="E151" s="58">
        <f>H151*1.12</f>
        <v>36.736</v>
      </c>
      <c r="F151" s="26">
        <f>H151*1.16</f>
        <v>38.047999999999995</v>
      </c>
      <c r="G151" s="26">
        <f>H151*1.04</f>
        <v>34.111999999999995</v>
      </c>
      <c r="H151" s="5">
        <v>32.8</v>
      </c>
      <c r="I151" s="6"/>
      <c r="J151" s="28"/>
      <c r="K151" s="5"/>
      <c r="L151" s="6"/>
      <c r="M151" s="5"/>
      <c r="N151" s="8"/>
      <c r="O151" s="8"/>
      <c r="P151" s="8"/>
      <c r="Q151" s="8"/>
      <c r="R151" s="8"/>
      <c r="S151" s="8"/>
    </row>
    <row r="152" spans="1:19" s="9" customFormat="1" ht="11.25" customHeight="1" outlineLevel="1">
      <c r="A152" s="17">
        <v>4</v>
      </c>
      <c r="B152" s="25" t="s">
        <v>140</v>
      </c>
      <c r="C152" s="26" t="s">
        <v>17</v>
      </c>
      <c r="D152" s="58">
        <f>H152*1.08</f>
        <v>0</v>
      </c>
      <c r="E152" s="58">
        <f>H152*1.12</f>
        <v>0</v>
      </c>
      <c r="F152" s="26">
        <f>H152*1.16</f>
        <v>0</v>
      </c>
      <c r="G152" s="26">
        <f>H152*1.04</f>
        <v>0</v>
      </c>
      <c r="H152" s="5"/>
      <c r="I152" s="6"/>
      <c r="J152" s="28"/>
      <c r="K152" s="5"/>
      <c r="L152" s="6"/>
      <c r="M152" s="5"/>
      <c r="N152" s="8"/>
      <c r="O152" s="8"/>
      <c r="P152" s="8"/>
      <c r="Q152" s="8"/>
      <c r="R152" s="8"/>
      <c r="S152" s="8"/>
    </row>
    <row r="153" spans="1:19" s="9" customFormat="1" ht="11.25" customHeight="1">
      <c r="A153" s="15"/>
      <c r="B153" s="107" t="s">
        <v>141</v>
      </c>
      <c r="C153" s="107"/>
      <c r="D153" s="107"/>
      <c r="E153" s="107"/>
      <c r="F153" s="107"/>
      <c r="G153" s="107"/>
      <c r="H153" s="5"/>
      <c r="I153" s="6"/>
      <c r="J153" s="28"/>
      <c r="K153" s="59"/>
      <c r="L153" s="6"/>
      <c r="M153" s="5"/>
      <c r="N153" s="8"/>
      <c r="O153" s="8"/>
      <c r="P153" s="8"/>
      <c r="Q153" s="8"/>
      <c r="R153" s="8"/>
      <c r="S153" s="8"/>
    </row>
    <row r="154" spans="1:19" s="9" customFormat="1" ht="11.25" customHeight="1" outlineLevel="1">
      <c r="A154" s="17">
        <v>1</v>
      </c>
      <c r="B154" s="25" t="s">
        <v>142</v>
      </c>
      <c r="C154" s="26" t="s">
        <v>76</v>
      </c>
      <c r="D154" s="57">
        <f>H154*1.25</f>
        <v>13.75</v>
      </c>
      <c r="E154" s="57">
        <f>H154*1.35</f>
        <v>14.850000000000001</v>
      </c>
      <c r="F154" s="27">
        <f>H154*1.45</f>
        <v>15.95</v>
      </c>
      <c r="G154" s="26">
        <f>H154*1.2</f>
        <v>13.2</v>
      </c>
      <c r="H154" s="5">
        <v>11</v>
      </c>
      <c r="I154" s="6"/>
      <c r="J154" s="28"/>
      <c r="K154" s="5"/>
      <c r="L154" s="6"/>
      <c r="M154" s="6"/>
      <c r="N154" s="8"/>
      <c r="O154" s="8"/>
      <c r="P154" s="8"/>
      <c r="Q154" s="8"/>
      <c r="R154" s="8"/>
      <c r="S154" s="8"/>
    </row>
    <row r="155" spans="1:19" s="9" customFormat="1" ht="11.25" customHeight="1" outlineLevel="1">
      <c r="A155" s="17">
        <v>2</v>
      </c>
      <c r="B155" s="25" t="s">
        <v>143</v>
      </c>
      <c r="C155" s="26" t="s">
        <v>76</v>
      </c>
      <c r="D155" s="57">
        <f aca="true" t="shared" si="22" ref="D155:D163">H155*1.25</f>
        <v>20.625</v>
      </c>
      <c r="E155" s="57">
        <f>H155*1.35</f>
        <v>22.275000000000002</v>
      </c>
      <c r="F155" s="27">
        <f>H155*1.45</f>
        <v>23.925</v>
      </c>
      <c r="G155" s="26">
        <f aca="true" t="shared" si="23" ref="G155:G166">H155*1.2</f>
        <v>19.8</v>
      </c>
      <c r="H155" s="5">
        <v>16.5</v>
      </c>
      <c r="I155" s="6"/>
      <c r="J155" s="28"/>
      <c r="K155" s="5"/>
      <c r="L155" s="37"/>
      <c r="M155" s="6"/>
      <c r="N155" s="8"/>
      <c r="O155" s="8"/>
      <c r="P155" s="8"/>
      <c r="Q155" s="8"/>
      <c r="R155" s="8"/>
      <c r="S155" s="8"/>
    </row>
    <row r="156" spans="1:19" s="9" customFormat="1" ht="11.25" customHeight="1" outlineLevel="1">
      <c r="A156" s="17">
        <v>3</v>
      </c>
      <c r="B156" s="25" t="s">
        <v>144</v>
      </c>
      <c r="C156" s="26" t="s">
        <v>76</v>
      </c>
      <c r="D156" s="57">
        <f t="shared" si="22"/>
        <v>27.5</v>
      </c>
      <c r="E156" s="57">
        <f aca="true" t="shared" si="24" ref="E156:E163">H156*1.35</f>
        <v>29.700000000000003</v>
      </c>
      <c r="F156" s="27">
        <f aca="true" t="shared" si="25" ref="F156:F163">H156*1.45</f>
        <v>31.9</v>
      </c>
      <c r="G156" s="26">
        <f t="shared" si="23"/>
        <v>26.4</v>
      </c>
      <c r="H156" s="5">
        <v>22</v>
      </c>
      <c r="I156" s="6"/>
      <c r="J156" s="28"/>
      <c r="K156" s="5"/>
      <c r="L156" s="6"/>
      <c r="M156" s="6"/>
      <c r="N156" s="8"/>
      <c r="O156" s="8"/>
      <c r="P156" s="8"/>
      <c r="Q156" s="8"/>
      <c r="R156" s="8"/>
      <c r="S156" s="8"/>
    </row>
    <row r="157" spans="1:19" s="9" customFormat="1" ht="11.25" customHeight="1" outlineLevel="1">
      <c r="A157" s="17">
        <v>4</v>
      </c>
      <c r="B157" s="25" t="s">
        <v>145</v>
      </c>
      <c r="C157" s="26" t="s">
        <v>76</v>
      </c>
      <c r="D157" s="57">
        <f t="shared" si="22"/>
        <v>34.375</v>
      </c>
      <c r="E157" s="57">
        <f t="shared" si="24"/>
        <v>37.125</v>
      </c>
      <c r="F157" s="27">
        <f>H157*1.45</f>
        <v>39.875</v>
      </c>
      <c r="G157" s="26">
        <f t="shared" si="23"/>
        <v>33</v>
      </c>
      <c r="H157" s="5">
        <v>27.5</v>
      </c>
      <c r="I157" s="6"/>
      <c r="J157" s="28"/>
      <c r="K157" s="5"/>
      <c r="L157" s="6"/>
      <c r="M157" s="6"/>
      <c r="N157" s="8"/>
      <c r="O157" s="8"/>
      <c r="P157" s="8"/>
      <c r="Q157" s="8"/>
      <c r="R157" s="8"/>
      <c r="S157" s="8"/>
    </row>
    <row r="158" spans="1:19" s="9" customFormat="1" ht="11.25" customHeight="1" outlineLevel="1">
      <c r="A158" s="17">
        <v>5</v>
      </c>
      <c r="B158" s="25" t="s">
        <v>146</v>
      </c>
      <c r="C158" s="26" t="s">
        <v>76</v>
      </c>
      <c r="D158" s="57">
        <f t="shared" si="22"/>
        <v>41.25</v>
      </c>
      <c r="E158" s="57">
        <f t="shared" si="24"/>
        <v>44.550000000000004</v>
      </c>
      <c r="F158" s="27">
        <f t="shared" si="25"/>
        <v>47.85</v>
      </c>
      <c r="G158" s="26">
        <f t="shared" si="23"/>
        <v>39.6</v>
      </c>
      <c r="H158" s="5">
        <v>33</v>
      </c>
      <c r="I158" s="6"/>
      <c r="J158" s="28"/>
      <c r="K158" s="5"/>
      <c r="L158" s="6"/>
      <c r="M158" s="6"/>
      <c r="N158" s="8"/>
      <c r="O158" s="8"/>
      <c r="P158" s="8"/>
      <c r="Q158" s="8"/>
      <c r="R158" s="8"/>
      <c r="S158" s="8"/>
    </row>
    <row r="159" spans="1:19" s="9" customFormat="1" ht="11.25" customHeight="1" outlineLevel="1">
      <c r="A159" s="17">
        <v>6</v>
      </c>
      <c r="B159" s="25" t="s">
        <v>147</v>
      </c>
      <c r="C159" s="26" t="s">
        <v>76</v>
      </c>
      <c r="D159" s="57">
        <f t="shared" si="22"/>
        <v>48.125</v>
      </c>
      <c r="E159" s="57">
        <f t="shared" si="24"/>
        <v>51.975</v>
      </c>
      <c r="F159" s="27">
        <f t="shared" si="25"/>
        <v>55.824999999999996</v>
      </c>
      <c r="G159" s="26">
        <f t="shared" si="23"/>
        <v>46.199999999999996</v>
      </c>
      <c r="H159" s="5">
        <v>38.5</v>
      </c>
      <c r="I159" s="6"/>
      <c r="J159" s="28"/>
      <c r="K159" s="5"/>
      <c r="L159" s="6"/>
      <c r="M159" s="6"/>
      <c r="N159" s="8"/>
      <c r="O159" s="8"/>
      <c r="P159" s="8"/>
      <c r="Q159" s="8"/>
      <c r="R159" s="8"/>
      <c r="S159" s="8"/>
    </row>
    <row r="160" spans="1:19" s="9" customFormat="1" ht="11.25" customHeight="1" outlineLevel="1">
      <c r="A160" s="17">
        <v>7</v>
      </c>
      <c r="B160" s="25" t="s">
        <v>148</v>
      </c>
      <c r="C160" s="26" t="s">
        <v>76</v>
      </c>
      <c r="D160" s="57">
        <f t="shared" si="22"/>
        <v>55</v>
      </c>
      <c r="E160" s="57">
        <f t="shared" si="24"/>
        <v>59.400000000000006</v>
      </c>
      <c r="F160" s="27">
        <f t="shared" si="25"/>
        <v>63.8</v>
      </c>
      <c r="G160" s="26">
        <f t="shared" si="23"/>
        <v>52.8</v>
      </c>
      <c r="H160" s="5">
        <v>44</v>
      </c>
      <c r="I160" s="6"/>
      <c r="J160" s="28"/>
      <c r="K160" s="5"/>
      <c r="L160" s="6"/>
      <c r="M160" s="6"/>
      <c r="N160" s="8"/>
      <c r="O160" s="8"/>
      <c r="P160" s="8"/>
      <c r="Q160" s="8"/>
      <c r="R160" s="8"/>
      <c r="S160" s="8"/>
    </row>
    <row r="161" spans="1:19" s="9" customFormat="1" ht="11.25" customHeight="1" outlineLevel="1">
      <c r="A161" s="17">
        <v>8</v>
      </c>
      <c r="B161" s="25" t="s">
        <v>149</v>
      </c>
      <c r="C161" s="26" t="s">
        <v>76</v>
      </c>
      <c r="D161" s="57">
        <f t="shared" si="22"/>
        <v>61.875</v>
      </c>
      <c r="E161" s="57">
        <f t="shared" si="24"/>
        <v>66.825</v>
      </c>
      <c r="F161" s="27">
        <f t="shared" si="25"/>
        <v>71.77499999999999</v>
      </c>
      <c r="G161" s="26">
        <f t="shared" si="23"/>
        <v>59.4</v>
      </c>
      <c r="H161" s="5">
        <v>49.5</v>
      </c>
      <c r="I161" s="6"/>
      <c r="J161" s="28"/>
      <c r="K161" s="5"/>
      <c r="L161" s="6"/>
      <c r="M161" s="6"/>
      <c r="N161" s="8"/>
      <c r="O161" s="8"/>
      <c r="P161" s="8"/>
      <c r="Q161" s="8"/>
      <c r="R161" s="8"/>
      <c r="S161" s="8"/>
    </row>
    <row r="162" spans="1:19" s="9" customFormat="1" ht="11.25" customHeight="1" outlineLevel="1">
      <c r="A162" s="17">
        <v>9</v>
      </c>
      <c r="B162" s="25" t="s">
        <v>150</v>
      </c>
      <c r="C162" s="26" t="s">
        <v>76</v>
      </c>
      <c r="D162" s="57">
        <f t="shared" si="22"/>
        <v>68.75</v>
      </c>
      <c r="E162" s="57">
        <f t="shared" si="24"/>
        <v>74.25</v>
      </c>
      <c r="F162" s="27">
        <f t="shared" si="25"/>
        <v>79.75</v>
      </c>
      <c r="G162" s="26">
        <f t="shared" si="23"/>
        <v>66</v>
      </c>
      <c r="H162" s="5">
        <v>55</v>
      </c>
      <c r="I162" s="6"/>
      <c r="J162" s="28"/>
      <c r="K162" s="5"/>
      <c r="L162" s="6"/>
      <c r="M162" s="6"/>
      <c r="N162" s="8"/>
      <c r="O162" s="8"/>
      <c r="P162" s="8"/>
      <c r="Q162" s="8"/>
      <c r="R162" s="8"/>
      <c r="S162" s="8"/>
    </row>
    <row r="163" spans="1:19" s="9" customFormat="1" ht="11.25" customHeight="1" outlineLevel="1">
      <c r="A163" s="17">
        <v>10</v>
      </c>
      <c r="B163" s="25" t="s">
        <v>151</v>
      </c>
      <c r="C163" s="26" t="s">
        <v>76</v>
      </c>
      <c r="D163" s="57">
        <f t="shared" si="22"/>
        <v>82.5</v>
      </c>
      <c r="E163" s="57">
        <f t="shared" si="24"/>
        <v>89.10000000000001</v>
      </c>
      <c r="F163" s="27">
        <f t="shared" si="25"/>
        <v>95.7</v>
      </c>
      <c r="G163" s="26">
        <f t="shared" si="23"/>
        <v>79.2</v>
      </c>
      <c r="H163" s="5">
        <v>66</v>
      </c>
      <c r="I163" s="6"/>
      <c r="J163" s="28"/>
      <c r="K163" s="5"/>
      <c r="L163" s="6"/>
      <c r="M163" s="6"/>
      <c r="N163" s="8"/>
      <c r="O163" s="8"/>
      <c r="P163" s="8"/>
      <c r="Q163" s="8"/>
      <c r="R163" s="8"/>
      <c r="S163" s="8"/>
    </row>
    <row r="164" spans="1:19" s="9" customFormat="1" ht="11.25" customHeight="1" outlineLevel="1">
      <c r="A164" s="17">
        <v>11</v>
      </c>
      <c r="B164" s="25" t="s">
        <v>152</v>
      </c>
      <c r="C164" s="26" t="s">
        <v>17</v>
      </c>
      <c r="D164" s="57">
        <f>H164*1.35</f>
        <v>2.7</v>
      </c>
      <c r="E164" s="57">
        <f>H164*1.45</f>
        <v>2.9</v>
      </c>
      <c r="F164" s="27">
        <f>H164*1.55</f>
        <v>3.1</v>
      </c>
      <c r="G164" s="26">
        <f t="shared" si="23"/>
        <v>2.4</v>
      </c>
      <c r="H164" s="5">
        <v>2</v>
      </c>
      <c r="I164" s="6"/>
      <c r="J164" s="28"/>
      <c r="K164" s="5"/>
      <c r="L164" s="6"/>
      <c r="M164" s="6"/>
      <c r="N164" s="8"/>
      <c r="O164" s="8"/>
      <c r="P164" s="8"/>
      <c r="Q164" s="8"/>
      <c r="R164" s="8"/>
      <c r="S164" s="8"/>
    </row>
    <row r="165" spans="1:19" s="9" customFormat="1" ht="11.25" customHeight="1" outlineLevel="1">
      <c r="A165" s="17">
        <v>12</v>
      </c>
      <c r="B165" s="25" t="s">
        <v>153</v>
      </c>
      <c r="C165" s="26" t="s">
        <v>17</v>
      </c>
      <c r="D165" s="57">
        <f>H165*1.35</f>
        <v>4.050000000000001</v>
      </c>
      <c r="E165" s="57">
        <f>H165*1.45</f>
        <v>4.35</v>
      </c>
      <c r="F165" s="27">
        <f>H165*1.55</f>
        <v>4.65</v>
      </c>
      <c r="G165" s="26">
        <f t="shared" si="23"/>
        <v>3.5999999999999996</v>
      </c>
      <c r="H165" s="5">
        <v>3</v>
      </c>
      <c r="I165" s="6"/>
      <c r="J165" s="28"/>
      <c r="K165" s="5"/>
      <c r="L165" s="6"/>
      <c r="M165" s="5"/>
      <c r="N165" s="8"/>
      <c r="O165" s="8"/>
      <c r="P165" s="8"/>
      <c r="Q165" s="8"/>
      <c r="R165" s="8"/>
      <c r="S165" s="8"/>
    </row>
    <row r="166" spans="1:19" s="9" customFormat="1" ht="11.25" customHeight="1" outlineLevel="1">
      <c r="A166" s="17">
        <v>13</v>
      </c>
      <c r="B166" s="25" t="s">
        <v>154</v>
      </c>
      <c r="C166" s="26" t="s">
        <v>17</v>
      </c>
      <c r="D166" s="57">
        <f>H166*1.35</f>
        <v>13.5</v>
      </c>
      <c r="E166" s="57">
        <f>H166*1.45</f>
        <v>14.5</v>
      </c>
      <c r="F166" s="27">
        <f>H166*1.55</f>
        <v>15.5</v>
      </c>
      <c r="G166" s="26">
        <f t="shared" si="23"/>
        <v>12</v>
      </c>
      <c r="H166" s="5">
        <v>10</v>
      </c>
      <c r="I166" s="6"/>
      <c r="J166" s="28"/>
      <c r="K166" s="5"/>
      <c r="L166" s="6"/>
      <c r="M166" s="5"/>
      <c r="N166" s="8"/>
      <c r="O166" s="8"/>
      <c r="P166" s="8"/>
      <c r="Q166" s="8"/>
      <c r="R166" s="8"/>
      <c r="S166" s="8"/>
    </row>
    <row r="167" spans="1:19" s="9" customFormat="1" ht="11.25" customHeight="1">
      <c r="A167" s="15"/>
      <c r="B167" s="107" t="s">
        <v>288</v>
      </c>
      <c r="C167" s="107"/>
      <c r="D167" s="107"/>
      <c r="E167" s="107"/>
      <c r="F167" s="107"/>
      <c r="G167" s="107"/>
      <c r="H167" s="5"/>
      <c r="I167" s="6"/>
      <c r="J167" s="28"/>
      <c r="K167" s="5"/>
      <c r="L167" s="6"/>
      <c r="M167" s="5"/>
      <c r="N167" s="8"/>
      <c r="O167" s="8"/>
      <c r="P167" s="8"/>
      <c r="Q167" s="8"/>
      <c r="R167" s="8"/>
      <c r="S167" s="8"/>
    </row>
    <row r="168" spans="1:19" s="9" customFormat="1" ht="11.25" customHeight="1" outlineLevel="1">
      <c r="A168" s="17">
        <v>1</v>
      </c>
      <c r="B168" s="25" t="s">
        <v>155</v>
      </c>
      <c r="C168" s="26" t="s">
        <v>76</v>
      </c>
      <c r="D168" s="57">
        <f>H168*1.2</f>
        <v>11.76</v>
      </c>
      <c r="E168" s="57">
        <f>H168*1.25</f>
        <v>12.25</v>
      </c>
      <c r="F168" s="27">
        <f>H168*1.35</f>
        <v>13.230000000000002</v>
      </c>
      <c r="G168" s="26">
        <f>H168*1.15</f>
        <v>11.27</v>
      </c>
      <c r="H168" s="5">
        <v>9.8</v>
      </c>
      <c r="I168" s="6"/>
      <c r="J168" s="28"/>
      <c r="K168" s="5"/>
      <c r="L168" s="6"/>
      <c r="M168" s="5"/>
      <c r="N168" s="71"/>
      <c r="O168" s="8"/>
      <c r="P168" s="8"/>
      <c r="Q168" s="8"/>
      <c r="R168" s="8"/>
      <c r="S168" s="8"/>
    </row>
    <row r="169" spans="1:19" s="9" customFormat="1" ht="11.25" customHeight="1" outlineLevel="1">
      <c r="A169" s="17">
        <v>2</v>
      </c>
      <c r="B169" s="25" t="s">
        <v>156</v>
      </c>
      <c r="C169" s="26" t="s">
        <v>76</v>
      </c>
      <c r="D169" s="57">
        <f aca="true" t="shared" si="26" ref="D169:D176">H169*1.2</f>
        <v>12.48</v>
      </c>
      <c r="E169" s="57">
        <f aca="true" t="shared" si="27" ref="E169:E176">H169*1.25</f>
        <v>13</v>
      </c>
      <c r="F169" s="27">
        <f aca="true" t="shared" si="28" ref="F169:F176">H169*1.35</f>
        <v>14.040000000000001</v>
      </c>
      <c r="G169" s="26">
        <f aca="true" t="shared" si="29" ref="G169:G176">H169*1.15</f>
        <v>11.959999999999999</v>
      </c>
      <c r="H169" s="5">
        <v>10.4</v>
      </c>
      <c r="I169" s="6"/>
      <c r="J169" s="28"/>
      <c r="K169" s="5"/>
      <c r="L169" s="6"/>
      <c r="M169" s="5"/>
      <c r="N169" s="71"/>
      <c r="O169" s="8"/>
      <c r="P169" s="8"/>
      <c r="Q169" s="8"/>
      <c r="R169" s="8"/>
      <c r="S169" s="8"/>
    </row>
    <row r="170" spans="1:19" s="9" customFormat="1" ht="11.25" customHeight="1" outlineLevel="1">
      <c r="A170" s="17">
        <v>3</v>
      </c>
      <c r="B170" s="25" t="s">
        <v>157</v>
      </c>
      <c r="C170" s="26" t="s">
        <v>76</v>
      </c>
      <c r="D170" s="57">
        <f t="shared" si="26"/>
        <v>13.2</v>
      </c>
      <c r="E170" s="57">
        <f t="shared" si="27"/>
        <v>13.75</v>
      </c>
      <c r="F170" s="27">
        <f t="shared" si="28"/>
        <v>14.850000000000001</v>
      </c>
      <c r="G170" s="26">
        <f t="shared" si="29"/>
        <v>12.649999999999999</v>
      </c>
      <c r="H170" s="5">
        <v>11</v>
      </c>
      <c r="I170" s="6"/>
      <c r="J170" s="28"/>
      <c r="K170" s="5"/>
      <c r="L170" s="6"/>
      <c r="M170" s="5"/>
      <c r="N170" s="71"/>
      <c r="O170" s="8"/>
      <c r="P170" s="8"/>
      <c r="Q170" s="8"/>
      <c r="R170" s="8"/>
      <c r="S170" s="8"/>
    </row>
    <row r="171" spans="1:19" s="9" customFormat="1" ht="11.25" customHeight="1" outlineLevel="1">
      <c r="A171" s="17">
        <v>4</v>
      </c>
      <c r="B171" s="25" t="s">
        <v>158</v>
      </c>
      <c r="C171" s="26" t="s">
        <v>76</v>
      </c>
      <c r="D171" s="57">
        <f t="shared" si="26"/>
        <v>14.04</v>
      </c>
      <c r="E171" s="57">
        <f t="shared" si="27"/>
        <v>14.625</v>
      </c>
      <c r="F171" s="27">
        <f t="shared" si="28"/>
        <v>15.795</v>
      </c>
      <c r="G171" s="26">
        <f t="shared" si="29"/>
        <v>13.454999999999998</v>
      </c>
      <c r="H171" s="5">
        <v>11.7</v>
      </c>
      <c r="I171" s="6"/>
      <c r="J171" s="28"/>
      <c r="K171" s="5"/>
      <c r="L171" s="6"/>
      <c r="M171" s="5"/>
      <c r="N171" s="71"/>
      <c r="O171" s="8"/>
      <c r="P171" s="8"/>
      <c r="Q171" s="8"/>
      <c r="R171" s="8"/>
      <c r="S171" s="8"/>
    </row>
    <row r="172" spans="1:19" s="9" customFormat="1" ht="11.25" customHeight="1" outlineLevel="1">
      <c r="A172" s="17">
        <v>5</v>
      </c>
      <c r="B172" s="25" t="s">
        <v>159</v>
      </c>
      <c r="C172" s="26" t="s">
        <v>76</v>
      </c>
      <c r="D172" s="57">
        <f t="shared" si="26"/>
        <v>15.6</v>
      </c>
      <c r="E172" s="57">
        <f t="shared" si="27"/>
        <v>16.25</v>
      </c>
      <c r="F172" s="27">
        <f t="shared" si="28"/>
        <v>17.55</v>
      </c>
      <c r="G172" s="26">
        <f t="shared" si="29"/>
        <v>14.95</v>
      </c>
      <c r="H172" s="5">
        <v>13</v>
      </c>
      <c r="I172" s="6"/>
      <c r="J172" s="28"/>
      <c r="K172" s="5"/>
      <c r="L172" s="6"/>
      <c r="M172" s="5"/>
      <c r="N172" s="71"/>
      <c r="O172" s="8"/>
      <c r="P172" s="8"/>
      <c r="Q172" s="8"/>
      <c r="R172" s="8"/>
      <c r="S172" s="8"/>
    </row>
    <row r="173" spans="1:19" s="9" customFormat="1" ht="11.25" customHeight="1" outlineLevel="1">
      <c r="A173" s="17">
        <v>6</v>
      </c>
      <c r="B173" s="25" t="s">
        <v>160</v>
      </c>
      <c r="C173" s="26" t="s">
        <v>76</v>
      </c>
      <c r="D173" s="57">
        <f t="shared" si="26"/>
        <v>17.88</v>
      </c>
      <c r="E173" s="57">
        <f t="shared" si="27"/>
        <v>18.625</v>
      </c>
      <c r="F173" s="27">
        <f t="shared" si="28"/>
        <v>20.115000000000002</v>
      </c>
      <c r="G173" s="26">
        <f t="shared" si="29"/>
        <v>17.134999999999998</v>
      </c>
      <c r="H173" s="5">
        <v>14.9</v>
      </c>
      <c r="I173" s="6"/>
      <c r="J173" s="28"/>
      <c r="K173" s="5"/>
      <c r="L173" s="6"/>
      <c r="M173" s="5"/>
      <c r="N173" s="71"/>
      <c r="O173" s="8"/>
      <c r="P173" s="8"/>
      <c r="Q173" s="8"/>
      <c r="R173" s="8"/>
      <c r="S173" s="8"/>
    </row>
    <row r="174" spans="1:19" s="9" customFormat="1" ht="11.25" customHeight="1" outlineLevel="1">
      <c r="A174" s="17">
        <v>7</v>
      </c>
      <c r="B174" s="25" t="s">
        <v>161</v>
      </c>
      <c r="C174" s="26" t="s">
        <v>76</v>
      </c>
      <c r="D174" s="57">
        <f t="shared" si="26"/>
        <v>19.439999999999998</v>
      </c>
      <c r="E174" s="57">
        <f t="shared" si="27"/>
        <v>20.25</v>
      </c>
      <c r="F174" s="27">
        <f t="shared" si="28"/>
        <v>21.87</v>
      </c>
      <c r="G174" s="26">
        <f t="shared" si="29"/>
        <v>18.63</v>
      </c>
      <c r="H174" s="5">
        <v>16.2</v>
      </c>
      <c r="I174" s="6"/>
      <c r="J174" s="28"/>
      <c r="K174" s="5"/>
      <c r="L174" s="6"/>
      <c r="M174" s="5"/>
      <c r="N174" s="71"/>
      <c r="O174" s="8"/>
      <c r="P174" s="8"/>
      <c r="Q174" s="8"/>
      <c r="R174" s="8"/>
      <c r="S174" s="8"/>
    </row>
    <row r="175" spans="1:19" s="9" customFormat="1" ht="11.25" customHeight="1" outlineLevel="1">
      <c r="A175" s="17">
        <v>8</v>
      </c>
      <c r="B175" s="25" t="s">
        <v>162</v>
      </c>
      <c r="C175" s="26" t="s">
        <v>76</v>
      </c>
      <c r="D175" s="57">
        <f t="shared" si="26"/>
        <v>21</v>
      </c>
      <c r="E175" s="57">
        <f t="shared" si="27"/>
        <v>21.875</v>
      </c>
      <c r="F175" s="27">
        <f t="shared" si="28"/>
        <v>23.625</v>
      </c>
      <c r="G175" s="26">
        <f t="shared" si="29"/>
        <v>20.125</v>
      </c>
      <c r="H175" s="5">
        <v>17.5</v>
      </c>
      <c r="I175" s="6"/>
      <c r="J175" s="28"/>
      <c r="K175" s="5"/>
      <c r="L175" s="6"/>
      <c r="M175" s="5"/>
      <c r="N175" s="71"/>
      <c r="O175" s="8"/>
      <c r="P175" s="8"/>
      <c r="Q175" s="8"/>
      <c r="R175" s="8"/>
      <c r="S175" s="8"/>
    </row>
    <row r="176" spans="1:19" s="45" customFormat="1" ht="11.25" customHeight="1" outlineLevel="1">
      <c r="A176" s="17">
        <v>9</v>
      </c>
      <c r="B176" s="25" t="s">
        <v>163</v>
      </c>
      <c r="C176" s="26" t="s">
        <v>76</v>
      </c>
      <c r="D176" s="57">
        <f t="shared" si="26"/>
        <v>23.4</v>
      </c>
      <c r="E176" s="57">
        <f t="shared" si="27"/>
        <v>24.375</v>
      </c>
      <c r="F176" s="27">
        <f t="shared" si="28"/>
        <v>26.325000000000003</v>
      </c>
      <c r="G176" s="26">
        <f t="shared" si="29"/>
        <v>22.424999999999997</v>
      </c>
      <c r="H176" s="5">
        <v>19.5</v>
      </c>
      <c r="I176" s="6"/>
      <c r="J176" s="28"/>
      <c r="K176" s="5"/>
      <c r="L176" s="6"/>
      <c r="M176" s="5"/>
      <c r="N176" s="71"/>
      <c r="O176" s="8"/>
      <c r="P176" s="8"/>
      <c r="Q176" s="8"/>
      <c r="R176" s="8"/>
      <c r="S176" s="39"/>
    </row>
    <row r="177" spans="1:18" s="9" customFormat="1" ht="11.25" customHeight="1">
      <c r="A177" s="15"/>
      <c r="B177" s="107" t="s">
        <v>164</v>
      </c>
      <c r="C177" s="107"/>
      <c r="D177" s="107"/>
      <c r="E177" s="107"/>
      <c r="F177" s="107"/>
      <c r="G177" s="107"/>
      <c r="H177" s="5"/>
      <c r="I177" s="6"/>
      <c r="J177" s="6"/>
      <c r="K177" s="5"/>
      <c r="L177" s="5"/>
      <c r="M177" s="36"/>
      <c r="N177" s="8"/>
      <c r="O177" s="8"/>
      <c r="P177" s="8"/>
      <c r="Q177" s="8"/>
      <c r="R177" s="8"/>
    </row>
    <row r="178" spans="1:13" s="9" customFormat="1" ht="11.25" customHeight="1" outlineLevel="1">
      <c r="A178" s="17">
        <v>1</v>
      </c>
      <c r="B178" s="34" t="s">
        <v>172</v>
      </c>
      <c r="C178" s="26" t="s">
        <v>17</v>
      </c>
      <c r="D178" s="26">
        <f>H178*1.1</f>
        <v>33</v>
      </c>
      <c r="E178" s="26">
        <f>H178*1.16</f>
        <v>34.8</v>
      </c>
      <c r="F178" s="26">
        <f>H178*1.2</f>
        <v>36</v>
      </c>
      <c r="G178" s="26">
        <f>H178*1.08</f>
        <v>32.400000000000006</v>
      </c>
      <c r="H178" s="5">
        <v>30</v>
      </c>
      <c r="I178" s="6"/>
      <c r="J178" s="6"/>
      <c r="K178" s="32"/>
      <c r="L178" s="5"/>
      <c r="M178" s="7"/>
    </row>
    <row r="179" spans="1:13" s="9" customFormat="1" ht="11.25" customHeight="1" outlineLevel="1">
      <c r="A179" s="17">
        <v>2</v>
      </c>
      <c r="B179" s="34" t="s">
        <v>173</v>
      </c>
      <c r="C179" s="26" t="s">
        <v>17</v>
      </c>
      <c r="D179" s="26">
        <f>H179*1.1</f>
        <v>155.595</v>
      </c>
      <c r="E179" s="26">
        <f>H179*1.16</f>
        <v>164.08199999999997</v>
      </c>
      <c r="F179" s="26">
        <f>H179*1.2</f>
        <v>169.73999999999998</v>
      </c>
      <c r="G179" s="26">
        <f aca="true" t="shared" si="30" ref="G179:G184">H179*1.08</f>
        <v>152.766</v>
      </c>
      <c r="H179" s="5">
        <v>141.45</v>
      </c>
      <c r="I179" s="6"/>
      <c r="J179" s="6"/>
      <c r="K179" s="32"/>
      <c r="L179" s="5"/>
      <c r="M179" s="7"/>
    </row>
    <row r="180" spans="1:16" ht="11.25" customHeight="1" outlineLevel="1">
      <c r="A180" s="72">
        <v>3</v>
      </c>
      <c r="B180" s="73" t="s">
        <v>176</v>
      </c>
      <c r="C180" s="72" t="s">
        <v>17</v>
      </c>
      <c r="D180" s="26">
        <f>H180*1.1</f>
        <v>35.86000000000001</v>
      </c>
      <c r="E180" s="26">
        <f>H180*1.16</f>
        <v>37.816</v>
      </c>
      <c r="F180" s="26">
        <f>H180*1.2</f>
        <v>39.12</v>
      </c>
      <c r="G180" s="26">
        <f t="shared" si="30"/>
        <v>35.208000000000006</v>
      </c>
      <c r="H180" s="74">
        <v>32.6</v>
      </c>
      <c r="P180" s="78"/>
    </row>
    <row r="181" spans="1:16" ht="11.25" customHeight="1" outlineLevel="1">
      <c r="A181" s="72">
        <v>4</v>
      </c>
      <c r="B181" s="73" t="s">
        <v>177</v>
      </c>
      <c r="C181" s="72" t="s">
        <v>17</v>
      </c>
      <c r="D181" s="26">
        <f>H181*1.1</f>
        <v>54.065000000000005</v>
      </c>
      <c r="E181" s="26">
        <f>H181*1.16</f>
        <v>57.013999999999996</v>
      </c>
      <c r="F181" s="26">
        <f>H181*1.2</f>
        <v>58.98</v>
      </c>
      <c r="G181" s="26">
        <f t="shared" si="30"/>
        <v>53.082</v>
      </c>
      <c r="H181" s="74">
        <v>49.15</v>
      </c>
      <c r="P181" s="78"/>
    </row>
    <row r="182" spans="1:16" ht="11.25" customHeight="1" outlineLevel="1">
      <c r="A182" s="72">
        <v>5</v>
      </c>
      <c r="B182" s="73" t="s">
        <v>178</v>
      </c>
      <c r="C182" s="72" t="s">
        <v>17</v>
      </c>
      <c r="D182" s="26">
        <f>H182*1.1</f>
        <v>45.48500000000001</v>
      </c>
      <c r="E182" s="26">
        <f>H182*1.16</f>
        <v>47.966</v>
      </c>
      <c r="F182" s="26">
        <f>H182*1.2</f>
        <v>49.62</v>
      </c>
      <c r="G182" s="26">
        <f t="shared" si="30"/>
        <v>44.658</v>
      </c>
      <c r="H182" s="74">
        <v>41.35</v>
      </c>
      <c r="P182" s="78"/>
    </row>
    <row r="183" spans="1:16" ht="11.25" customHeight="1" outlineLevel="1">
      <c r="A183" s="72">
        <v>6</v>
      </c>
      <c r="B183" s="73" t="s">
        <v>174</v>
      </c>
      <c r="C183" s="72" t="s">
        <v>17</v>
      </c>
      <c r="D183" s="26">
        <f>H183*1.1</f>
        <v>63.305</v>
      </c>
      <c r="E183" s="26">
        <f>H183*1.16</f>
        <v>66.758</v>
      </c>
      <c r="F183" s="26">
        <f>H183*1.2</f>
        <v>69.05999999999999</v>
      </c>
      <c r="G183" s="26">
        <f t="shared" si="30"/>
        <v>62.154</v>
      </c>
      <c r="H183" s="74">
        <v>57.55</v>
      </c>
      <c r="P183" s="78"/>
    </row>
    <row r="184" spans="1:16" ht="11.25" customHeight="1" outlineLevel="1">
      <c r="A184" s="72">
        <v>7</v>
      </c>
      <c r="B184" s="73" t="s">
        <v>175</v>
      </c>
      <c r="C184" s="72" t="s">
        <v>17</v>
      </c>
      <c r="D184" s="26">
        <f>H184*1.1</f>
        <v>12.100000000000001</v>
      </c>
      <c r="E184" s="26">
        <f>H184*1.16</f>
        <v>12.76</v>
      </c>
      <c r="F184" s="26">
        <f>H184*1.2</f>
        <v>13.2</v>
      </c>
      <c r="G184" s="26">
        <f t="shared" si="30"/>
        <v>11.88</v>
      </c>
      <c r="H184" s="74">
        <v>11</v>
      </c>
      <c r="P184" s="78"/>
    </row>
    <row r="185" spans="1:16" ht="11.25" customHeight="1" outlineLevel="1">
      <c r="A185" s="72">
        <v>8</v>
      </c>
      <c r="B185" s="73" t="s">
        <v>272</v>
      </c>
      <c r="C185" s="72" t="s">
        <v>17</v>
      </c>
      <c r="D185" s="26">
        <f>H185*1.1</f>
        <v>41.470000000000006</v>
      </c>
      <c r="E185" s="26">
        <f>H185*1.16</f>
        <v>43.732</v>
      </c>
      <c r="F185" s="26">
        <f>H185*1.2</f>
        <v>45.24</v>
      </c>
      <c r="G185" s="26">
        <f>H185*1.08</f>
        <v>40.71600000000001</v>
      </c>
      <c r="H185" s="74">
        <v>37.7</v>
      </c>
      <c r="P185" s="80"/>
    </row>
    <row r="186" spans="1:16" ht="11.25" customHeight="1">
      <c r="A186" s="81"/>
      <c r="B186" s="82" t="s">
        <v>215</v>
      </c>
      <c r="C186" s="81"/>
      <c r="D186" s="94"/>
      <c r="E186" s="94"/>
      <c r="F186" s="94"/>
      <c r="G186" s="94"/>
      <c r="P186" s="78"/>
    </row>
    <row r="187" spans="1:16" ht="11.25" customHeight="1" outlineLevel="1">
      <c r="A187" s="72">
        <v>1</v>
      </c>
      <c r="B187" s="73" t="s">
        <v>179</v>
      </c>
      <c r="C187" s="72" t="s">
        <v>17</v>
      </c>
      <c r="D187" s="26">
        <f>H187*1.15</f>
        <v>15.1915</v>
      </c>
      <c r="E187" s="26">
        <f>H187*1.2</f>
        <v>15.852</v>
      </c>
      <c r="F187" s="26">
        <f>H187*1.259</f>
        <v>16.63139</v>
      </c>
      <c r="G187" s="26">
        <f>H187*1.1</f>
        <v>14.531000000000002</v>
      </c>
      <c r="H187" s="74">
        <v>13.21</v>
      </c>
      <c r="P187" s="78"/>
    </row>
    <row r="188" spans="1:16" ht="11.25" customHeight="1" outlineLevel="1">
      <c r="A188" s="72">
        <v>2</v>
      </c>
      <c r="B188" s="73" t="s">
        <v>180</v>
      </c>
      <c r="C188" s="72" t="s">
        <v>17</v>
      </c>
      <c r="D188" s="26">
        <f>H188*1.15</f>
        <v>41.561</v>
      </c>
      <c r="E188" s="26">
        <f>H188*1.2</f>
        <v>43.368</v>
      </c>
      <c r="F188" s="26">
        <f>H188*1.259</f>
        <v>45.50026</v>
      </c>
      <c r="G188" s="26">
        <f>H188*1.1</f>
        <v>39.754000000000005</v>
      </c>
      <c r="H188" s="74">
        <v>36.14</v>
      </c>
      <c r="P188" s="78"/>
    </row>
    <row r="189" spans="1:16" ht="11.25" customHeight="1" outlineLevel="1">
      <c r="A189" s="72">
        <v>3</v>
      </c>
      <c r="B189" s="73" t="s">
        <v>181</v>
      </c>
      <c r="C189" s="72" t="s">
        <v>17</v>
      </c>
      <c r="D189" s="26">
        <f>H189*1.15</f>
        <v>62.7555</v>
      </c>
      <c r="E189" s="26">
        <f>H189*1.2</f>
        <v>65.484</v>
      </c>
      <c r="F189" s="26">
        <f>H189*1.259</f>
        <v>68.70362999999999</v>
      </c>
      <c r="G189" s="26">
        <f>H189*1.1</f>
        <v>60.02700000000001</v>
      </c>
      <c r="H189" s="74">
        <v>54.57</v>
      </c>
      <c r="P189" s="78"/>
    </row>
    <row r="190" spans="1:16" ht="11.25" customHeight="1" outlineLevel="1">
      <c r="A190" s="72">
        <v>4</v>
      </c>
      <c r="B190" s="73" t="s">
        <v>182</v>
      </c>
      <c r="C190" s="72" t="s">
        <v>17</v>
      </c>
      <c r="D190" s="26">
        <f>H190*1.15</f>
        <v>113.87299999999999</v>
      </c>
      <c r="E190" s="26">
        <f>H190*1.2</f>
        <v>118.82399999999998</v>
      </c>
      <c r="F190" s="26">
        <f>H190*1.259</f>
        <v>124.66617999999998</v>
      </c>
      <c r="G190" s="26">
        <f>H190*1.1</f>
        <v>108.92200000000001</v>
      </c>
      <c r="H190" s="74">
        <v>99.02</v>
      </c>
      <c r="P190" s="78"/>
    </row>
    <row r="191" spans="1:16" ht="11.25" customHeight="1" outlineLevel="1">
      <c r="A191" s="72">
        <v>5</v>
      </c>
      <c r="B191" s="73" t="s">
        <v>183</v>
      </c>
      <c r="C191" s="72" t="s">
        <v>17</v>
      </c>
      <c r="D191" s="26">
        <f>H191*1.15</f>
        <v>20.7575</v>
      </c>
      <c r="E191" s="26">
        <f>H191*1.2</f>
        <v>21.66</v>
      </c>
      <c r="F191" s="26">
        <f>H191*1.259</f>
        <v>22.72495</v>
      </c>
      <c r="G191" s="26">
        <f>H191*1.1</f>
        <v>19.855000000000004</v>
      </c>
      <c r="H191" s="74">
        <v>18.05</v>
      </c>
      <c r="P191" s="78"/>
    </row>
    <row r="192" spans="1:16" ht="11.25" customHeight="1" outlineLevel="1">
      <c r="A192" s="72">
        <v>6</v>
      </c>
      <c r="B192" s="73" t="s">
        <v>184</v>
      </c>
      <c r="C192" s="72" t="s">
        <v>17</v>
      </c>
      <c r="D192" s="26">
        <f>H192*1.15</f>
        <v>56.82149999999999</v>
      </c>
      <c r="E192" s="26">
        <f>H192*1.2</f>
        <v>59.291999999999994</v>
      </c>
      <c r="F192" s="26">
        <f>H192*1.259</f>
        <v>62.20718999999999</v>
      </c>
      <c r="G192" s="26">
        <f>H192*1.1</f>
        <v>54.351</v>
      </c>
      <c r="H192" s="74">
        <v>49.41</v>
      </c>
      <c r="P192" s="79"/>
    </row>
    <row r="193" spans="1:16" ht="11.25" customHeight="1" outlineLevel="1">
      <c r="A193" s="83">
        <v>7</v>
      </c>
      <c r="B193" s="84" t="s">
        <v>185</v>
      </c>
      <c r="C193" s="83" t="s">
        <v>17</v>
      </c>
      <c r="D193" s="26">
        <f>H193*1.15</f>
        <v>86.3765</v>
      </c>
      <c r="E193" s="26">
        <f>H193*1.2</f>
        <v>90.13199999999999</v>
      </c>
      <c r="F193" s="26">
        <f>H193*1.259</f>
        <v>94.56348999999999</v>
      </c>
      <c r="G193" s="26">
        <f>H193*1.1</f>
        <v>82.62100000000001</v>
      </c>
      <c r="H193" s="74">
        <v>75.11</v>
      </c>
      <c r="P193" s="78"/>
    </row>
    <row r="194" spans="1:16" ht="11.25" customHeight="1" outlineLevel="1">
      <c r="A194" s="72">
        <v>8</v>
      </c>
      <c r="B194" s="73" t="s">
        <v>219</v>
      </c>
      <c r="C194" s="72" t="s">
        <v>17</v>
      </c>
      <c r="D194" s="26">
        <f>H194*1.15</f>
        <v>13.339999999999998</v>
      </c>
      <c r="E194" s="26">
        <f>H194*1.2</f>
        <v>13.92</v>
      </c>
      <c r="F194" s="26">
        <f>H194*1.259</f>
        <v>14.604399999999998</v>
      </c>
      <c r="G194" s="26">
        <f>H194*1.1</f>
        <v>12.76</v>
      </c>
      <c r="H194" s="74">
        <v>11.6</v>
      </c>
      <c r="P194" s="78"/>
    </row>
    <row r="195" spans="1:16" ht="11.25" customHeight="1">
      <c r="A195" s="85"/>
      <c r="B195" s="86" t="s">
        <v>186</v>
      </c>
      <c r="C195" s="87"/>
      <c r="D195" s="94"/>
      <c r="E195" s="94"/>
      <c r="F195" s="94"/>
      <c r="G195" s="94"/>
      <c r="P195" s="78"/>
    </row>
    <row r="196" spans="1:16" ht="11.25" customHeight="1" outlineLevel="1">
      <c r="A196" s="88">
        <v>1</v>
      </c>
      <c r="B196" s="89" t="s">
        <v>187</v>
      </c>
      <c r="C196" s="88" t="s">
        <v>17</v>
      </c>
      <c r="D196" s="26">
        <f>H196*1.15</f>
        <v>27.576999999999998</v>
      </c>
      <c r="E196" s="26">
        <f>H196*1.2</f>
        <v>28.776</v>
      </c>
      <c r="F196" s="26">
        <f>H196*1.25</f>
        <v>29.975</v>
      </c>
      <c r="G196" s="26">
        <f>H196*1.1</f>
        <v>26.378000000000004</v>
      </c>
      <c r="H196" s="74">
        <v>23.98</v>
      </c>
      <c r="P196" s="78"/>
    </row>
    <row r="197" spans="1:16" ht="11.25" customHeight="1" outlineLevel="1">
      <c r="A197" s="72">
        <v>2</v>
      </c>
      <c r="B197" s="73" t="s">
        <v>188</v>
      </c>
      <c r="C197" s="72" t="s">
        <v>17</v>
      </c>
      <c r="D197" s="26">
        <f aca="true" t="shared" si="31" ref="D197:D221">H197*1.15</f>
        <v>75.7045</v>
      </c>
      <c r="E197" s="26">
        <f aca="true" t="shared" si="32" ref="E197:E221">H197*1.2</f>
        <v>78.996</v>
      </c>
      <c r="F197" s="26">
        <f aca="true" t="shared" si="33" ref="F197:F221">H197*1.25</f>
        <v>82.2875</v>
      </c>
      <c r="G197" s="26">
        <f aca="true" t="shared" si="34" ref="G197:G221">H197*1.1</f>
        <v>72.41300000000001</v>
      </c>
      <c r="H197" s="74">
        <v>65.83</v>
      </c>
      <c r="P197" s="78"/>
    </row>
    <row r="198" spans="1:16" ht="11.25" customHeight="1" outlineLevel="1">
      <c r="A198" s="72">
        <v>3</v>
      </c>
      <c r="B198" s="73" t="s">
        <v>189</v>
      </c>
      <c r="C198" s="72" t="s">
        <v>17</v>
      </c>
      <c r="D198" s="26">
        <f t="shared" si="31"/>
        <v>28.117499999999996</v>
      </c>
      <c r="E198" s="26">
        <f t="shared" si="32"/>
        <v>29.339999999999996</v>
      </c>
      <c r="F198" s="26">
        <f t="shared" si="33"/>
        <v>30.5625</v>
      </c>
      <c r="G198" s="26">
        <f t="shared" si="34"/>
        <v>26.895000000000003</v>
      </c>
      <c r="H198" s="74">
        <v>24.45</v>
      </c>
      <c r="P198" s="78"/>
    </row>
    <row r="199" spans="1:16" ht="11.25" customHeight="1" outlineLevel="1">
      <c r="A199" s="72">
        <v>4</v>
      </c>
      <c r="B199" s="73" t="s">
        <v>190</v>
      </c>
      <c r="C199" s="72" t="s">
        <v>17</v>
      </c>
      <c r="D199" s="26">
        <f t="shared" si="31"/>
        <v>29.118</v>
      </c>
      <c r="E199" s="26">
        <f t="shared" si="32"/>
        <v>30.384</v>
      </c>
      <c r="F199" s="26">
        <f t="shared" si="33"/>
        <v>31.65</v>
      </c>
      <c r="G199" s="26">
        <f t="shared" si="34"/>
        <v>27.852000000000004</v>
      </c>
      <c r="H199" s="74">
        <v>25.32</v>
      </c>
      <c r="P199" s="78"/>
    </row>
    <row r="200" spans="1:16" ht="11.25" customHeight="1" outlineLevel="1">
      <c r="A200" s="72">
        <v>5</v>
      </c>
      <c r="B200" s="73" t="s">
        <v>191</v>
      </c>
      <c r="C200" s="72" t="s">
        <v>17</v>
      </c>
      <c r="D200" s="26">
        <f t="shared" si="31"/>
        <v>30.118499999999997</v>
      </c>
      <c r="E200" s="26">
        <f t="shared" si="32"/>
        <v>31.428</v>
      </c>
      <c r="F200" s="26">
        <f t="shared" si="33"/>
        <v>32.737500000000004</v>
      </c>
      <c r="G200" s="26">
        <f t="shared" si="34"/>
        <v>28.809000000000005</v>
      </c>
      <c r="H200" s="74">
        <v>26.19</v>
      </c>
      <c r="P200" s="78"/>
    </row>
    <row r="201" spans="1:16" ht="11.25" customHeight="1" outlineLevel="1">
      <c r="A201" s="72">
        <v>6</v>
      </c>
      <c r="B201" s="73" t="s">
        <v>192</v>
      </c>
      <c r="C201" s="72" t="s">
        <v>17</v>
      </c>
      <c r="D201" s="26">
        <f t="shared" si="31"/>
        <v>28.105999999999998</v>
      </c>
      <c r="E201" s="26">
        <f t="shared" si="32"/>
        <v>29.328</v>
      </c>
      <c r="F201" s="26">
        <f t="shared" si="33"/>
        <v>30.55</v>
      </c>
      <c r="G201" s="26">
        <f t="shared" si="34"/>
        <v>26.884000000000004</v>
      </c>
      <c r="H201" s="74">
        <v>24.44</v>
      </c>
      <c r="P201" s="78"/>
    </row>
    <row r="202" spans="1:8" ht="11.25" customHeight="1" outlineLevel="1">
      <c r="A202" s="72">
        <v>7</v>
      </c>
      <c r="B202" s="73" t="s">
        <v>193</v>
      </c>
      <c r="C202" s="72" t="s">
        <v>17</v>
      </c>
      <c r="D202" s="26">
        <f t="shared" si="31"/>
        <v>29.118</v>
      </c>
      <c r="E202" s="26">
        <f t="shared" si="32"/>
        <v>30.384</v>
      </c>
      <c r="F202" s="26">
        <f t="shared" si="33"/>
        <v>31.65</v>
      </c>
      <c r="G202" s="26">
        <f t="shared" si="34"/>
        <v>27.852000000000004</v>
      </c>
      <c r="H202" s="74">
        <v>25.32</v>
      </c>
    </row>
    <row r="203" spans="1:8" ht="11.25" customHeight="1" outlineLevel="1">
      <c r="A203" s="72">
        <v>8</v>
      </c>
      <c r="B203" s="73" t="s">
        <v>194</v>
      </c>
      <c r="C203" s="72" t="s">
        <v>17</v>
      </c>
      <c r="D203" s="26">
        <f t="shared" si="31"/>
        <v>28.105999999999998</v>
      </c>
      <c r="E203" s="26">
        <f t="shared" si="32"/>
        <v>29.328</v>
      </c>
      <c r="F203" s="26">
        <f t="shared" si="33"/>
        <v>30.55</v>
      </c>
      <c r="G203" s="26">
        <f t="shared" si="34"/>
        <v>26.884000000000004</v>
      </c>
      <c r="H203" s="74">
        <v>24.44</v>
      </c>
    </row>
    <row r="204" spans="1:8" ht="11.25" customHeight="1" outlineLevel="1">
      <c r="A204" s="72">
        <v>9</v>
      </c>
      <c r="B204" s="73" t="s">
        <v>195</v>
      </c>
      <c r="C204" s="72" t="s">
        <v>17</v>
      </c>
      <c r="D204" s="26">
        <f t="shared" si="31"/>
        <v>76.24499999999999</v>
      </c>
      <c r="E204" s="26">
        <f t="shared" si="32"/>
        <v>79.55999999999999</v>
      </c>
      <c r="F204" s="26">
        <f t="shared" si="33"/>
        <v>82.875</v>
      </c>
      <c r="G204" s="26">
        <f t="shared" si="34"/>
        <v>72.93</v>
      </c>
      <c r="H204" s="74">
        <v>66.3</v>
      </c>
    </row>
    <row r="205" spans="1:8" ht="11.25" customHeight="1" outlineLevel="1">
      <c r="A205" s="72">
        <v>10</v>
      </c>
      <c r="B205" s="73" t="s">
        <v>196</v>
      </c>
      <c r="C205" s="72" t="s">
        <v>17</v>
      </c>
      <c r="D205" s="26">
        <f t="shared" si="31"/>
        <v>30.118499999999997</v>
      </c>
      <c r="E205" s="26">
        <f t="shared" si="32"/>
        <v>31.428</v>
      </c>
      <c r="F205" s="26">
        <f t="shared" si="33"/>
        <v>32.737500000000004</v>
      </c>
      <c r="G205" s="26">
        <f t="shared" si="34"/>
        <v>28.809000000000005</v>
      </c>
      <c r="H205" s="74">
        <v>26.19</v>
      </c>
    </row>
    <row r="206" spans="1:8" ht="11.25" customHeight="1" outlineLevel="1">
      <c r="A206" s="72">
        <v>11</v>
      </c>
      <c r="B206" s="73" t="s">
        <v>197</v>
      </c>
      <c r="C206" s="72" t="s">
        <v>17</v>
      </c>
      <c r="D206" s="26">
        <f t="shared" si="31"/>
        <v>26.104999999999997</v>
      </c>
      <c r="E206" s="26">
        <f t="shared" si="32"/>
        <v>27.24</v>
      </c>
      <c r="F206" s="26">
        <f t="shared" si="33"/>
        <v>28.375</v>
      </c>
      <c r="G206" s="26">
        <f t="shared" si="34"/>
        <v>24.970000000000002</v>
      </c>
      <c r="H206" s="74">
        <v>22.7</v>
      </c>
    </row>
    <row r="207" spans="1:8" ht="11.25" customHeight="1" outlineLevel="1">
      <c r="A207" s="72">
        <v>12</v>
      </c>
      <c r="B207" s="73" t="s">
        <v>198</v>
      </c>
      <c r="C207" s="72" t="s">
        <v>17</v>
      </c>
      <c r="D207" s="26">
        <f t="shared" si="31"/>
        <v>28.117499999999996</v>
      </c>
      <c r="E207" s="26">
        <f t="shared" si="32"/>
        <v>29.339999999999996</v>
      </c>
      <c r="F207" s="26">
        <f t="shared" si="33"/>
        <v>30.5625</v>
      </c>
      <c r="G207" s="26">
        <f t="shared" si="34"/>
        <v>26.895000000000003</v>
      </c>
      <c r="H207" s="74">
        <v>24.45</v>
      </c>
    </row>
    <row r="208" spans="1:8" ht="11.25" customHeight="1" outlineLevel="1">
      <c r="A208" s="72">
        <v>13</v>
      </c>
      <c r="B208" s="73" t="s">
        <v>199</v>
      </c>
      <c r="C208" s="72" t="s">
        <v>17</v>
      </c>
      <c r="D208" s="26">
        <f t="shared" si="31"/>
        <v>28.117499999999996</v>
      </c>
      <c r="E208" s="26">
        <f t="shared" si="32"/>
        <v>29.339999999999996</v>
      </c>
      <c r="F208" s="26">
        <f t="shared" si="33"/>
        <v>30.5625</v>
      </c>
      <c r="G208" s="26">
        <f t="shared" si="34"/>
        <v>26.895000000000003</v>
      </c>
      <c r="H208" s="74">
        <v>24.45</v>
      </c>
    </row>
    <row r="209" spans="1:8" ht="11.25" customHeight="1" outlineLevel="1">
      <c r="A209" s="72">
        <v>14</v>
      </c>
      <c r="B209" s="73" t="s">
        <v>200</v>
      </c>
      <c r="C209" s="72" t="s">
        <v>17</v>
      </c>
      <c r="D209" s="26">
        <f t="shared" si="31"/>
        <v>29.118</v>
      </c>
      <c r="E209" s="26">
        <f t="shared" si="32"/>
        <v>30.384</v>
      </c>
      <c r="F209" s="26">
        <f t="shared" si="33"/>
        <v>31.65</v>
      </c>
      <c r="G209" s="26">
        <f t="shared" si="34"/>
        <v>27.852000000000004</v>
      </c>
      <c r="H209" s="74">
        <v>25.32</v>
      </c>
    </row>
    <row r="210" spans="1:8" ht="11.25" customHeight="1" outlineLevel="1">
      <c r="A210" s="72">
        <v>15</v>
      </c>
      <c r="B210" s="73" t="s">
        <v>201</v>
      </c>
      <c r="C210" s="72" t="s">
        <v>17</v>
      </c>
      <c r="D210" s="26">
        <f t="shared" si="31"/>
        <v>28.117499999999996</v>
      </c>
      <c r="E210" s="26">
        <f t="shared" si="32"/>
        <v>29.339999999999996</v>
      </c>
      <c r="F210" s="26">
        <f t="shared" si="33"/>
        <v>30.5625</v>
      </c>
      <c r="G210" s="26">
        <f t="shared" si="34"/>
        <v>26.895000000000003</v>
      </c>
      <c r="H210" s="74">
        <v>24.45</v>
      </c>
    </row>
    <row r="211" spans="1:8" ht="11.25" customHeight="1" outlineLevel="1">
      <c r="A211" s="72">
        <v>16</v>
      </c>
      <c r="B211" s="73" t="s">
        <v>202</v>
      </c>
      <c r="C211" s="72" t="s">
        <v>17</v>
      </c>
      <c r="D211" s="26">
        <f t="shared" si="31"/>
        <v>28.117499999999996</v>
      </c>
      <c r="E211" s="26">
        <f t="shared" si="32"/>
        <v>29.339999999999996</v>
      </c>
      <c r="F211" s="26">
        <f t="shared" si="33"/>
        <v>30.5625</v>
      </c>
      <c r="G211" s="26">
        <f t="shared" si="34"/>
        <v>26.895000000000003</v>
      </c>
      <c r="H211" s="74">
        <v>24.45</v>
      </c>
    </row>
    <row r="212" spans="1:8" ht="11.25" customHeight="1" outlineLevel="1">
      <c r="A212" s="72">
        <v>17</v>
      </c>
      <c r="B212" s="73" t="s">
        <v>203</v>
      </c>
      <c r="C212" s="72" t="s">
        <v>17</v>
      </c>
      <c r="D212" s="26">
        <f t="shared" si="31"/>
        <v>30.59</v>
      </c>
      <c r="E212" s="26">
        <f t="shared" si="32"/>
        <v>31.92</v>
      </c>
      <c r="F212" s="26">
        <f t="shared" si="33"/>
        <v>33.25</v>
      </c>
      <c r="G212" s="26">
        <f t="shared" si="34"/>
        <v>29.260000000000005</v>
      </c>
      <c r="H212" s="74">
        <v>26.6</v>
      </c>
    </row>
    <row r="213" spans="1:8" ht="11.25" customHeight="1" outlineLevel="1">
      <c r="A213" s="72">
        <v>18</v>
      </c>
      <c r="B213" s="73" t="s">
        <v>204</v>
      </c>
      <c r="C213" s="72" t="s">
        <v>17</v>
      </c>
      <c r="D213" s="26">
        <f t="shared" si="31"/>
        <v>34.1205</v>
      </c>
      <c r="E213" s="26">
        <f t="shared" si="32"/>
        <v>35.604</v>
      </c>
      <c r="F213" s="26">
        <f t="shared" si="33"/>
        <v>37.087500000000006</v>
      </c>
      <c r="G213" s="26">
        <f t="shared" si="34"/>
        <v>32.63700000000001</v>
      </c>
      <c r="H213" s="74">
        <v>29.67</v>
      </c>
    </row>
    <row r="214" spans="1:8" ht="11.25" customHeight="1" outlineLevel="1">
      <c r="A214" s="72">
        <v>19</v>
      </c>
      <c r="B214" s="73" t="s">
        <v>205</v>
      </c>
      <c r="C214" s="72" t="s">
        <v>17</v>
      </c>
      <c r="D214" s="26">
        <f t="shared" si="31"/>
        <v>28.117499999999996</v>
      </c>
      <c r="E214" s="26">
        <f t="shared" si="32"/>
        <v>29.339999999999996</v>
      </c>
      <c r="F214" s="26">
        <f t="shared" si="33"/>
        <v>30.5625</v>
      </c>
      <c r="G214" s="26">
        <f t="shared" si="34"/>
        <v>26.895000000000003</v>
      </c>
      <c r="H214" s="74">
        <v>24.45</v>
      </c>
    </row>
    <row r="215" spans="1:8" ht="11.25" customHeight="1" outlineLevel="1">
      <c r="A215" s="72">
        <v>20</v>
      </c>
      <c r="B215" s="73" t="s">
        <v>206</v>
      </c>
      <c r="C215" s="72" t="s">
        <v>17</v>
      </c>
      <c r="D215" s="26">
        <f t="shared" si="31"/>
        <v>30.118499999999997</v>
      </c>
      <c r="E215" s="26">
        <f t="shared" si="32"/>
        <v>31.428</v>
      </c>
      <c r="F215" s="26">
        <f t="shared" si="33"/>
        <v>32.737500000000004</v>
      </c>
      <c r="G215" s="26">
        <f t="shared" si="34"/>
        <v>28.809000000000005</v>
      </c>
      <c r="H215" s="74">
        <v>26.19</v>
      </c>
    </row>
    <row r="216" spans="1:8" ht="11.25" customHeight="1" outlineLevel="1">
      <c r="A216" s="72">
        <v>21</v>
      </c>
      <c r="B216" s="73" t="s">
        <v>207</v>
      </c>
      <c r="C216" s="72" t="s">
        <v>17</v>
      </c>
      <c r="D216" s="26">
        <f t="shared" si="31"/>
        <v>83.24849999999999</v>
      </c>
      <c r="E216" s="26">
        <f t="shared" si="32"/>
        <v>86.868</v>
      </c>
      <c r="F216" s="26">
        <f t="shared" si="33"/>
        <v>90.4875</v>
      </c>
      <c r="G216" s="26">
        <f t="shared" si="34"/>
        <v>79.629</v>
      </c>
      <c r="H216" s="74">
        <v>72.39</v>
      </c>
    </row>
    <row r="217" spans="1:8" ht="11.25" customHeight="1" outlineLevel="1">
      <c r="A217" s="72">
        <v>22</v>
      </c>
      <c r="B217" s="73" t="s">
        <v>208</v>
      </c>
      <c r="C217" s="72" t="s">
        <v>17</v>
      </c>
      <c r="D217" s="26">
        <f t="shared" si="31"/>
        <v>30.118499999999997</v>
      </c>
      <c r="E217" s="26">
        <f t="shared" si="32"/>
        <v>31.428</v>
      </c>
      <c r="F217" s="26">
        <f t="shared" si="33"/>
        <v>32.737500000000004</v>
      </c>
      <c r="G217" s="26">
        <f t="shared" si="34"/>
        <v>28.809000000000005</v>
      </c>
      <c r="H217" s="74">
        <v>26.19</v>
      </c>
    </row>
    <row r="218" spans="1:8" ht="11.25" customHeight="1" outlineLevel="1">
      <c r="A218" s="72">
        <v>23</v>
      </c>
      <c r="B218" s="73" t="s">
        <v>209</v>
      </c>
      <c r="C218" s="72" t="s">
        <v>17</v>
      </c>
      <c r="D218" s="26">
        <f t="shared" si="31"/>
        <v>83.24849999999999</v>
      </c>
      <c r="E218" s="26">
        <f t="shared" si="32"/>
        <v>86.868</v>
      </c>
      <c r="F218" s="26">
        <f t="shared" si="33"/>
        <v>90.4875</v>
      </c>
      <c r="G218" s="26">
        <f t="shared" si="34"/>
        <v>79.629</v>
      </c>
      <c r="H218" s="74">
        <v>72.39</v>
      </c>
    </row>
    <row r="219" spans="1:8" ht="11.25" customHeight="1" outlineLevel="1">
      <c r="A219" s="72">
        <v>24</v>
      </c>
      <c r="B219" s="73" t="s">
        <v>210</v>
      </c>
      <c r="C219" s="72" t="s">
        <v>17</v>
      </c>
      <c r="D219" s="26">
        <f t="shared" si="31"/>
        <v>25.104499999999994</v>
      </c>
      <c r="E219" s="26">
        <f t="shared" si="32"/>
        <v>26.195999999999998</v>
      </c>
      <c r="F219" s="26">
        <f t="shared" si="33"/>
        <v>27.287499999999998</v>
      </c>
      <c r="G219" s="26">
        <f t="shared" si="34"/>
        <v>24.013</v>
      </c>
      <c r="H219" s="74">
        <v>21.83</v>
      </c>
    </row>
    <row r="220" spans="1:8" ht="11.25" customHeight="1" outlineLevel="1">
      <c r="A220" s="72">
        <v>25</v>
      </c>
      <c r="B220" s="73" t="s">
        <v>211</v>
      </c>
      <c r="C220" s="72" t="s">
        <v>17</v>
      </c>
      <c r="D220" s="26">
        <f t="shared" si="31"/>
        <v>69.1495</v>
      </c>
      <c r="E220" s="26">
        <f t="shared" si="32"/>
        <v>72.156</v>
      </c>
      <c r="F220" s="26">
        <f t="shared" si="33"/>
        <v>75.16250000000001</v>
      </c>
      <c r="G220" s="26">
        <f t="shared" si="34"/>
        <v>66.14300000000001</v>
      </c>
      <c r="H220" s="74">
        <v>60.13</v>
      </c>
    </row>
    <row r="221" spans="1:8" ht="11.25" customHeight="1" outlineLevel="1">
      <c r="A221" s="72">
        <v>26</v>
      </c>
      <c r="B221" s="73" t="s">
        <v>212</v>
      </c>
      <c r="C221" s="72" t="s">
        <v>17</v>
      </c>
      <c r="D221" s="26">
        <f t="shared" si="31"/>
        <v>25.104499999999994</v>
      </c>
      <c r="E221" s="26">
        <f t="shared" si="32"/>
        <v>26.195999999999998</v>
      </c>
      <c r="F221" s="26">
        <f t="shared" si="33"/>
        <v>27.287499999999998</v>
      </c>
      <c r="G221" s="26">
        <f t="shared" si="34"/>
        <v>24.013</v>
      </c>
      <c r="H221" s="74">
        <v>21.83</v>
      </c>
    </row>
    <row r="222" spans="1:8" ht="11.25" customHeight="1" outlineLevel="1">
      <c r="A222" s="72">
        <v>27</v>
      </c>
      <c r="B222" s="73" t="s">
        <v>213</v>
      </c>
      <c r="C222" s="72" t="s">
        <v>17</v>
      </c>
      <c r="D222" s="26">
        <f>H222*1.15</f>
        <v>69.1495</v>
      </c>
      <c r="E222" s="26">
        <f>H222*1.2</f>
        <v>72.156</v>
      </c>
      <c r="F222" s="26">
        <f>H222*1.25</f>
        <v>75.16250000000001</v>
      </c>
      <c r="G222" s="26">
        <f>H222*1.1</f>
        <v>66.14300000000001</v>
      </c>
      <c r="H222" s="74">
        <v>60.13</v>
      </c>
    </row>
    <row r="223" spans="1:7" ht="11.25" customHeight="1">
      <c r="A223" s="85"/>
      <c r="B223" s="86" t="s">
        <v>216</v>
      </c>
      <c r="C223" s="87"/>
      <c r="D223" s="94"/>
      <c r="E223" s="94"/>
      <c r="F223" s="94"/>
      <c r="G223" s="94"/>
    </row>
    <row r="224" spans="1:8" ht="11.25" customHeight="1" outlineLevel="1">
      <c r="A224" s="72">
        <v>1</v>
      </c>
      <c r="B224" s="73" t="s">
        <v>217</v>
      </c>
      <c r="C224" s="72" t="s">
        <v>17</v>
      </c>
      <c r="D224" s="26">
        <f>H224*1.3</f>
        <v>25.701</v>
      </c>
      <c r="E224" s="26">
        <f>H224*1.4</f>
        <v>27.677999999999997</v>
      </c>
      <c r="F224" s="26">
        <f>H224*1.5</f>
        <v>29.655</v>
      </c>
      <c r="G224" s="26">
        <f>H224*1.2</f>
        <v>23.724</v>
      </c>
      <c r="H224" s="74">
        <v>19.77</v>
      </c>
    </row>
    <row r="225" spans="1:8" ht="11.25" customHeight="1" outlineLevel="1">
      <c r="A225" s="72">
        <v>2</v>
      </c>
      <c r="B225" s="73" t="s">
        <v>218</v>
      </c>
      <c r="C225" s="72" t="s">
        <v>17</v>
      </c>
      <c r="D225" s="26">
        <f aca="true" t="shared" si="35" ref="D225:D267">H225*1.3</f>
        <v>9.620000000000001</v>
      </c>
      <c r="E225" s="26">
        <f aca="true" t="shared" si="36" ref="E225:E267">H225*1.4</f>
        <v>10.36</v>
      </c>
      <c r="F225" s="26">
        <f aca="true" t="shared" si="37" ref="F225:F264">H225*1.5</f>
        <v>11.100000000000001</v>
      </c>
      <c r="G225" s="26">
        <f aca="true" t="shared" si="38" ref="G225:G274">H225*1.2</f>
        <v>8.88</v>
      </c>
      <c r="H225" s="74">
        <v>7.4</v>
      </c>
    </row>
    <row r="226" spans="1:8" ht="11.25" customHeight="1" outlineLevel="1">
      <c r="A226" s="72">
        <v>3</v>
      </c>
      <c r="B226" s="73" t="s">
        <v>241</v>
      </c>
      <c r="C226" s="72" t="s">
        <v>17</v>
      </c>
      <c r="D226" s="26">
        <f t="shared" si="35"/>
        <v>3.575</v>
      </c>
      <c r="E226" s="26">
        <f t="shared" si="36"/>
        <v>3.8499999999999996</v>
      </c>
      <c r="F226" s="26">
        <f t="shared" si="37"/>
        <v>4.125</v>
      </c>
      <c r="G226" s="26">
        <f t="shared" si="38"/>
        <v>3.3</v>
      </c>
      <c r="H226" s="74">
        <v>2.75</v>
      </c>
    </row>
    <row r="227" spans="1:8" ht="11.25" customHeight="1" outlineLevel="1">
      <c r="A227" s="72">
        <v>4</v>
      </c>
      <c r="B227" s="73" t="s">
        <v>242</v>
      </c>
      <c r="C227" s="72" t="s">
        <v>17</v>
      </c>
      <c r="D227" s="26">
        <f t="shared" si="35"/>
        <v>3.055</v>
      </c>
      <c r="E227" s="26">
        <f t="shared" si="36"/>
        <v>3.29</v>
      </c>
      <c r="F227" s="26">
        <f t="shared" si="37"/>
        <v>3.5250000000000004</v>
      </c>
      <c r="G227" s="26">
        <f t="shared" si="38"/>
        <v>2.82</v>
      </c>
      <c r="H227" s="74">
        <v>2.35</v>
      </c>
    </row>
    <row r="228" spans="1:8" ht="11.25" customHeight="1" outlineLevel="1">
      <c r="A228" s="72">
        <v>5</v>
      </c>
      <c r="B228" s="73" t="s">
        <v>243</v>
      </c>
      <c r="C228" s="72" t="s">
        <v>17</v>
      </c>
      <c r="D228" s="26">
        <f t="shared" si="35"/>
        <v>4.29</v>
      </c>
      <c r="E228" s="26">
        <f t="shared" si="36"/>
        <v>4.619999999999999</v>
      </c>
      <c r="F228" s="26">
        <f t="shared" si="37"/>
        <v>4.949999999999999</v>
      </c>
      <c r="G228" s="26">
        <f t="shared" si="38"/>
        <v>3.9599999999999995</v>
      </c>
      <c r="H228" s="74">
        <v>3.3</v>
      </c>
    </row>
    <row r="229" spans="1:8" ht="11.25" customHeight="1" outlineLevel="1">
      <c r="A229" s="72">
        <v>6</v>
      </c>
      <c r="B229" s="73" t="s">
        <v>244</v>
      </c>
      <c r="C229" s="72" t="s">
        <v>17</v>
      </c>
      <c r="D229" s="26">
        <f t="shared" si="35"/>
        <v>3.575</v>
      </c>
      <c r="E229" s="26">
        <f t="shared" si="36"/>
        <v>3.8499999999999996</v>
      </c>
      <c r="F229" s="26">
        <f t="shared" si="37"/>
        <v>4.125</v>
      </c>
      <c r="G229" s="26">
        <f t="shared" si="38"/>
        <v>3.3</v>
      </c>
      <c r="H229" s="74">
        <v>2.75</v>
      </c>
    </row>
    <row r="230" spans="1:8" ht="11.25" customHeight="1" outlineLevel="1">
      <c r="A230" s="72">
        <v>7</v>
      </c>
      <c r="B230" s="73" t="s">
        <v>221</v>
      </c>
      <c r="C230" s="72" t="s">
        <v>17</v>
      </c>
      <c r="D230" s="26">
        <f t="shared" si="35"/>
        <v>18.2</v>
      </c>
      <c r="E230" s="26">
        <f t="shared" si="36"/>
        <v>19.599999999999998</v>
      </c>
      <c r="F230" s="26">
        <f t="shared" si="37"/>
        <v>21</v>
      </c>
      <c r="G230" s="26">
        <f t="shared" si="38"/>
        <v>16.8</v>
      </c>
      <c r="H230" s="74">
        <v>14</v>
      </c>
    </row>
    <row r="231" spans="1:8" ht="11.25" customHeight="1" outlineLevel="1">
      <c r="A231" s="72">
        <v>8</v>
      </c>
      <c r="B231" s="73" t="s">
        <v>222</v>
      </c>
      <c r="C231" s="72" t="s">
        <v>17</v>
      </c>
      <c r="D231" s="26">
        <f t="shared" si="35"/>
        <v>29.25</v>
      </c>
      <c r="E231" s="26">
        <f t="shared" si="36"/>
        <v>31.499999999999996</v>
      </c>
      <c r="F231" s="26">
        <f t="shared" si="37"/>
        <v>33.75</v>
      </c>
      <c r="G231" s="26">
        <f t="shared" si="38"/>
        <v>27</v>
      </c>
      <c r="H231" s="74">
        <v>22.5</v>
      </c>
    </row>
    <row r="232" spans="1:8" ht="11.25" customHeight="1" outlineLevel="1">
      <c r="A232" s="72">
        <v>9</v>
      </c>
      <c r="B232" s="73" t="s">
        <v>223</v>
      </c>
      <c r="C232" s="72" t="s">
        <v>17</v>
      </c>
      <c r="D232" s="26">
        <f t="shared" si="35"/>
        <v>13.13</v>
      </c>
      <c r="E232" s="26">
        <f t="shared" si="36"/>
        <v>14.139999999999999</v>
      </c>
      <c r="F232" s="26">
        <f t="shared" si="37"/>
        <v>15.149999999999999</v>
      </c>
      <c r="G232" s="26">
        <f t="shared" si="38"/>
        <v>12.12</v>
      </c>
      <c r="H232" s="74">
        <v>10.1</v>
      </c>
    </row>
    <row r="233" spans="1:8" ht="11.25" customHeight="1" outlineLevel="1">
      <c r="A233" s="72">
        <v>10</v>
      </c>
      <c r="B233" s="73" t="s">
        <v>224</v>
      </c>
      <c r="C233" s="72" t="s">
        <v>17</v>
      </c>
      <c r="D233" s="26">
        <f t="shared" si="35"/>
        <v>8.2329</v>
      </c>
      <c r="E233" s="26">
        <f t="shared" si="36"/>
        <v>8.8662</v>
      </c>
      <c r="F233" s="26">
        <f>H233*1.5</f>
        <v>9.499500000000001</v>
      </c>
      <c r="G233" s="26">
        <f t="shared" si="38"/>
        <v>7.5996</v>
      </c>
      <c r="H233" s="74">
        <v>6.333</v>
      </c>
    </row>
    <row r="234" spans="1:8" ht="11.25" customHeight="1" outlineLevel="1">
      <c r="A234" s="72">
        <v>11</v>
      </c>
      <c r="B234" s="73" t="s">
        <v>225</v>
      </c>
      <c r="C234" s="72" t="s">
        <v>17</v>
      </c>
      <c r="D234" s="26">
        <f t="shared" si="35"/>
        <v>8.229000000000001</v>
      </c>
      <c r="E234" s="26">
        <f>H234*1.4</f>
        <v>8.862</v>
      </c>
      <c r="F234" s="26">
        <f t="shared" si="37"/>
        <v>9.495000000000001</v>
      </c>
      <c r="G234" s="26">
        <f t="shared" si="38"/>
        <v>7.596</v>
      </c>
      <c r="H234" s="74">
        <v>6.33</v>
      </c>
    </row>
    <row r="235" spans="1:8" ht="11.25" customHeight="1" outlineLevel="1">
      <c r="A235" s="72">
        <v>12</v>
      </c>
      <c r="B235" s="73" t="s">
        <v>226</v>
      </c>
      <c r="C235" s="72" t="s">
        <v>17</v>
      </c>
      <c r="D235" s="26">
        <f t="shared" si="35"/>
        <v>4.2250000000000005</v>
      </c>
      <c r="E235" s="26">
        <f t="shared" si="36"/>
        <v>4.55</v>
      </c>
      <c r="F235" s="26">
        <f t="shared" si="37"/>
        <v>4.875</v>
      </c>
      <c r="G235" s="26">
        <f t="shared" si="38"/>
        <v>3.9</v>
      </c>
      <c r="H235" s="74">
        <v>3.25</v>
      </c>
    </row>
    <row r="236" spans="1:8" ht="11.25" customHeight="1" outlineLevel="1">
      <c r="A236" s="72">
        <v>13</v>
      </c>
      <c r="B236" s="73" t="s">
        <v>227</v>
      </c>
      <c r="C236" s="72" t="s">
        <v>17</v>
      </c>
      <c r="D236" s="26">
        <f t="shared" si="35"/>
        <v>4.680000000000001</v>
      </c>
      <c r="E236" s="26">
        <f t="shared" si="36"/>
        <v>5.04</v>
      </c>
      <c r="F236" s="26">
        <f t="shared" si="37"/>
        <v>5.4</v>
      </c>
      <c r="G236" s="26">
        <f t="shared" si="38"/>
        <v>4.32</v>
      </c>
      <c r="H236" s="74">
        <v>3.6</v>
      </c>
    </row>
    <row r="237" spans="1:8" ht="11.25" customHeight="1" outlineLevel="1">
      <c r="A237" s="72">
        <v>14</v>
      </c>
      <c r="B237" s="73" t="s">
        <v>228</v>
      </c>
      <c r="C237" s="72" t="s">
        <v>17</v>
      </c>
      <c r="D237" s="26">
        <f t="shared" si="35"/>
        <v>5.8500000000000005</v>
      </c>
      <c r="E237" s="26">
        <f>H237*1.4</f>
        <v>6.3</v>
      </c>
      <c r="F237" s="26">
        <f>H237*1.555</f>
        <v>6.9975</v>
      </c>
      <c r="G237" s="26">
        <f t="shared" si="38"/>
        <v>5.3999999999999995</v>
      </c>
      <c r="H237" s="74">
        <v>4.5</v>
      </c>
    </row>
    <row r="238" spans="1:8" ht="11.25" customHeight="1" outlineLevel="1">
      <c r="A238" s="72">
        <v>15</v>
      </c>
      <c r="B238" s="73" t="s">
        <v>229</v>
      </c>
      <c r="C238" s="72" t="s">
        <v>17</v>
      </c>
      <c r="D238" s="26">
        <f>H238*1.3</f>
        <v>8.06</v>
      </c>
      <c r="E238" s="26">
        <f>H238*1.4</f>
        <v>8.68</v>
      </c>
      <c r="F238" s="26">
        <f>H238*1.5</f>
        <v>9.3</v>
      </c>
      <c r="G238" s="26">
        <f>H238*1.2</f>
        <v>7.4399999999999995</v>
      </c>
      <c r="H238" s="74">
        <v>6.2</v>
      </c>
    </row>
    <row r="239" spans="1:8" ht="11.25" customHeight="1" outlineLevel="1">
      <c r="A239" s="72">
        <v>16</v>
      </c>
      <c r="B239" s="73" t="s">
        <v>250</v>
      </c>
      <c r="C239" s="72" t="s">
        <v>17</v>
      </c>
      <c r="D239" s="26">
        <f>H239*1.33</f>
        <v>12.2094</v>
      </c>
      <c r="E239" s="26">
        <f>H239*1.54</f>
        <v>14.1372</v>
      </c>
      <c r="F239" s="26">
        <f>H239*1.75</f>
        <v>16.064999999999998</v>
      </c>
      <c r="G239" s="26">
        <f t="shared" si="38"/>
        <v>11.016</v>
      </c>
      <c r="H239" s="74">
        <v>9.18</v>
      </c>
    </row>
    <row r="240" spans="1:8" ht="11.25" customHeight="1" outlineLevel="1">
      <c r="A240" s="72">
        <v>17</v>
      </c>
      <c r="B240" s="73" t="s">
        <v>251</v>
      </c>
      <c r="C240" s="72" t="s">
        <v>17</v>
      </c>
      <c r="D240" s="26">
        <f>H240*1.3</f>
        <v>21.502</v>
      </c>
      <c r="E240" s="26">
        <f t="shared" si="36"/>
        <v>23.156</v>
      </c>
      <c r="F240" s="26">
        <f>H240*1.5</f>
        <v>24.81</v>
      </c>
      <c r="G240" s="26">
        <f t="shared" si="38"/>
        <v>19.848</v>
      </c>
      <c r="H240" s="74">
        <v>16.54</v>
      </c>
    </row>
    <row r="241" spans="1:8" ht="11.25" customHeight="1" outlineLevel="1">
      <c r="A241" s="72">
        <v>18</v>
      </c>
      <c r="B241" s="73" t="s">
        <v>230</v>
      </c>
      <c r="C241" s="72" t="s">
        <v>17</v>
      </c>
      <c r="D241" s="26">
        <f>H241*1.35</f>
        <v>2.4975000000000005</v>
      </c>
      <c r="E241" s="26">
        <f>H241*1.45</f>
        <v>2.6825</v>
      </c>
      <c r="F241" s="26">
        <f>H241*1.655</f>
        <v>3.0617500000000004</v>
      </c>
      <c r="G241" s="26">
        <f t="shared" si="38"/>
        <v>2.22</v>
      </c>
      <c r="H241" s="74">
        <v>1.85</v>
      </c>
    </row>
    <row r="242" spans="1:8" ht="11.25" customHeight="1" outlineLevel="1">
      <c r="A242" s="72">
        <v>19</v>
      </c>
      <c r="B242" s="73" t="s">
        <v>231</v>
      </c>
      <c r="C242" s="72" t="s">
        <v>17</v>
      </c>
      <c r="D242" s="26">
        <f t="shared" si="35"/>
        <v>3.12</v>
      </c>
      <c r="E242" s="26">
        <f t="shared" si="36"/>
        <v>3.36</v>
      </c>
      <c r="F242" s="26">
        <f t="shared" si="37"/>
        <v>3.5999999999999996</v>
      </c>
      <c r="G242" s="26">
        <f t="shared" si="38"/>
        <v>2.88</v>
      </c>
      <c r="H242" s="74">
        <v>2.4</v>
      </c>
    </row>
    <row r="243" spans="1:8" ht="11.25" customHeight="1" outlineLevel="1">
      <c r="A243" s="72">
        <v>20</v>
      </c>
      <c r="B243" s="73" t="s">
        <v>232</v>
      </c>
      <c r="C243" s="72" t="s">
        <v>17</v>
      </c>
      <c r="D243" s="26">
        <f t="shared" si="35"/>
        <v>3.575</v>
      </c>
      <c r="E243" s="26">
        <f>H243*1.45</f>
        <v>3.9875</v>
      </c>
      <c r="F243" s="26">
        <f>H243*1.65</f>
        <v>4.5375</v>
      </c>
      <c r="G243" s="26">
        <f t="shared" si="38"/>
        <v>3.3</v>
      </c>
      <c r="H243" s="74">
        <v>2.75</v>
      </c>
    </row>
    <row r="244" spans="1:8" ht="11.25" customHeight="1" outlineLevel="1">
      <c r="A244" s="72">
        <v>21</v>
      </c>
      <c r="B244" s="73" t="s">
        <v>237</v>
      </c>
      <c r="C244" s="72" t="s">
        <v>17</v>
      </c>
      <c r="D244" s="26">
        <f>H244*1.9</f>
        <v>4.465</v>
      </c>
      <c r="E244" s="26">
        <f>H244*2</f>
        <v>4.7</v>
      </c>
      <c r="F244" s="26">
        <f>H244*2.35</f>
        <v>5.522500000000001</v>
      </c>
      <c r="G244" s="26">
        <f>H244*1.32</f>
        <v>3.1020000000000003</v>
      </c>
      <c r="H244" s="74">
        <v>2.35</v>
      </c>
    </row>
    <row r="245" spans="1:8" ht="11.25" customHeight="1" outlineLevel="1">
      <c r="A245" s="72">
        <v>22</v>
      </c>
      <c r="B245" s="73" t="s">
        <v>238</v>
      </c>
      <c r="C245" s="72" t="s">
        <v>17</v>
      </c>
      <c r="D245" s="26">
        <f>H245*2</f>
        <v>4.8</v>
      </c>
      <c r="E245" s="26">
        <f>H245*2.5</f>
        <v>6</v>
      </c>
      <c r="F245" s="26">
        <f>H245*2.915</f>
        <v>6.9959999999999996</v>
      </c>
      <c r="G245" s="26">
        <f>H245*1.8</f>
        <v>4.32</v>
      </c>
      <c r="H245" s="74">
        <v>2.4</v>
      </c>
    </row>
    <row r="246" spans="1:8" ht="11.25" customHeight="1" outlineLevel="1">
      <c r="A246" s="72">
        <v>23</v>
      </c>
      <c r="B246" s="73" t="s">
        <v>287</v>
      </c>
      <c r="C246" s="72" t="s">
        <v>17</v>
      </c>
      <c r="D246" s="26">
        <f>H246*2</f>
        <v>6.8</v>
      </c>
      <c r="E246" s="26">
        <f>H246*2.3</f>
        <v>7.819999999999999</v>
      </c>
      <c r="F246" s="26">
        <f>H246*2.5</f>
        <v>8.5</v>
      </c>
      <c r="G246" s="26">
        <f>H246*1.8</f>
        <v>6.12</v>
      </c>
      <c r="H246" s="74">
        <v>3.4</v>
      </c>
    </row>
    <row r="247" spans="1:8" ht="11.25" customHeight="1" outlineLevel="1">
      <c r="A247" s="72">
        <v>24</v>
      </c>
      <c r="B247" s="73" t="s">
        <v>239</v>
      </c>
      <c r="C247" s="72" t="s">
        <v>17</v>
      </c>
      <c r="D247" s="26">
        <f>H247*2.5</f>
        <v>10</v>
      </c>
      <c r="E247" s="26">
        <f>H247*2.8</f>
        <v>11.2</v>
      </c>
      <c r="F247" s="26">
        <f>H247*3</f>
        <v>12</v>
      </c>
      <c r="G247" s="26">
        <f>H247*2</f>
        <v>8</v>
      </c>
      <c r="H247" s="74">
        <v>4</v>
      </c>
    </row>
    <row r="248" spans="1:8" ht="11.25" customHeight="1" outlineLevel="1">
      <c r="A248" s="72">
        <v>25</v>
      </c>
      <c r="B248" s="73" t="s">
        <v>240</v>
      </c>
      <c r="C248" s="72" t="s">
        <v>17</v>
      </c>
      <c r="D248" s="26">
        <f>H248*2.5</f>
        <v>12.5</v>
      </c>
      <c r="E248" s="26">
        <f>H248*2.8</f>
        <v>14</v>
      </c>
      <c r="F248" s="26">
        <f>H248*3</f>
        <v>15</v>
      </c>
      <c r="G248" s="26">
        <f>H248*2</f>
        <v>10</v>
      </c>
      <c r="H248" s="74">
        <v>5</v>
      </c>
    </row>
    <row r="249" spans="1:8" ht="11.25" customHeight="1" outlineLevel="1">
      <c r="A249" s="72">
        <v>26</v>
      </c>
      <c r="B249" s="73" t="s">
        <v>233</v>
      </c>
      <c r="C249" s="72" t="s">
        <v>17</v>
      </c>
      <c r="D249" s="26">
        <f>H249*1.2</f>
        <v>2.34</v>
      </c>
      <c r="E249" s="26">
        <f>H249*1.4</f>
        <v>2.73</v>
      </c>
      <c r="F249" s="26">
        <f>H249*1.5384</f>
        <v>2.99988</v>
      </c>
      <c r="G249" s="26">
        <f>H249*1.15</f>
        <v>2.2424999999999997</v>
      </c>
      <c r="H249" s="74">
        <v>1.95</v>
      </c>
    </row>
    <row r="250" spans="1:8" ht="11.25" customHeight="1" outlineLevel="1">
      <c r="A250" s="72">
        <v>27</v>
      </c>
      <c r="B250" s="73" t="s">
        <v>234</v>
      </c>
      <c r="C250" s="72" t="s">
        <v>17</v>
      </c>
      <c r="D250" s="26">
        <f t="shared" si="35"/>
        <v>3.12</v>
      </c>
      <c r="E250" s="26">
        <f t="shared" si="36"/>
        <v>3.36</v>
      </c>
      <c r="F250" s="26">
        <f t="shared" si="37"/>
        <v>3.5999999999999996</v>
      </c>
      <c r="G250" s="26">
        <f>H250*1.2</f>
        <v>2.88</v>
      </c>
      <c r="H250" s="74">
        <v>2.4</v>
      </c>
    </row>
    <row r="251" spans="1:8" ht="11.25" customHeight="1" outlineLevel="1">
      <c r="A251" s="72">
        <v>28</v>
      </c>
      <c r="B251" s="73" t="s">
        <v>235</v>
      </c>
      <c r="C251" s="72" t="s">
        <v>17</v>
      </c>
      <c r="D251" s="26">
        <f t="shared" si="35"/>
        <v>3.9000000000000004</v>
      </c>
      <c r="E251" s="26">
        <f t="shared" si="36"/>
        <v>4.199999999999999</v>
      </c>
      <c r="F251" s="26">
        <f t="shared" si="37"/>
        <v>4.5</v>
      </c>
      <c r="G251" s="26">
        <f t="shared" si="38"/>
        <v>3.5999999999999996</v>
      </c>
      <c r="H251" s="74">
        <v>3</v>
      </c>
    </row>
    <row r="252" spans="1:8" ht="11.25" customHeight="1" outlineLevel="1">
      <c r="A252" s="72">
        <v>29</v>
      </c>
      <c r="B252" s="73" t="s">
        <v>236</v>
      </c>
      <c r="C252" s="72" t="s">
        <v>17</v>
      </c>
      <c r="D252" s="26">
        <f t="shared" si="35"/>
        <v>5.2</v>
      </c>
      <c r="E252" s="26">
        <f>H252*1.4</f>
        <v>5.6</v>
      </c>
      <c r="F252" s="26">
        <f>H252*1.5</f>
        <v>6</v>
      </c>
      <c r="G252" s="26">
        <f t="shared" si="38"/>
        <v>4.8</v>
      </c>
      <c r="H252" s="74">
        <v>4</v>
      </c>
    </row>
    <row r="253" spans="1:8" ht="11.25" customHeight="1" outlineLevel="1">
      <c r="A253" s="72">
        <v>30</v>
      </c>
      <c r="B253" s="73" t="s">
        <v>245</v>
      </c>
      <c r="C253" s="72" t="s">
        <v>17</v>
      </c>
      <c r="D253" s="26">
        <f>H253*1.43</f>
        <v>24.31</v>
      </c>
      <c r="E253" s="26">
        <f>H253*1.5</f>
        <v>25.5</v>
      </c>
      <c r="F253" s="26">
        <f>H253*1.588</f>
        <v>26.996000000000002</v>
      </c>
      <c r="G253" s="26">
        <f>H253*1.2</f>
        <v>20.4</v>
      </c>
      <c r="H253" s="74">
        <v>17</v>
      </c>
    </row>
    <row r="254" spans="1:8" ht="11.25" customHeight="1" outlineLevel="1">
      <c r="A254" s="72">
        <v>31</v>
      </c>
      <c r="B254" s="73" t="s">
        <v>246</v>
      </c>
      <c r="C254" s="72" t="s">
        <v>17</v>
      </c>
      <c r="D254" s="26">
        <f t="shared" si="35"/>
        <v>22.945</v>
      </c>
      <c r="E254" s="26">
        <f t="shared" si="36"/>
        <v>24.709999999999997</v>
      </c>
      <c r="F254" s="26">
        <f t="shared" si="37"/>
        <v>26.474999999999998</v>
      </c>
      <c r="G254" s="26">
        <f t="shared" si="38"/>
        <v>21.179999999999996</v>
      </c>
      <c r="H254" s="74">
        <v>17.65</v>
      </c>
    </row>
    <row r="255" spans="1:8" ht="11.25" customHeight="1" outlineLevel="1">
      <c r="A255" s="72">
        <v>32</v>
      </c>
      <c r="B255" s="73" t="s">
        <v>247</v>
      </c>
      <c r="C255" s="72" t="s">
        <v>17</v>
      </c>
      <c r="D255" s="26">
        <f t="shared" si="35"/>
        <v>24.414</v>
      </c>
      <c r="E255" s="26">
        <f t="shared" si="36"/>
        <v>26.292</v>
      </c>
      <c r="F255" s="26">
        <f t="shared" si="37"/>
        <v>28.17</v>
      </c>
      <c r="G255" s="26">
        <f t="shared" si="38"/>
        <v>22.536</v>
      </c>
      <c r="H255" s="74">
        <v>18.78</v>
      </c>
    </row>
    <row r="256" spans="1:8" ht="11.25" customHeight="1" outlineLevel="1">
      <c r="A256" s="72">
        <v>33</v>
      </c>
      <c r="B256" s="73" t="s">
        <v>248</v>
      </c>
      <c r="C256" s="72" t="s">
        <v>17</v>
      </c>
      <c r="D256" s="26">
        <f t="shared" si="35"/>
        <v>9.6876</v>
      </c>
      <c r="E256" s="26">
        <f t="shared" si="36"/>
        <v>10.432799999999999</v>
      </c>
      <c r="F256" s="26">
        <f t="shared" si="37"/>
        <v>11.178</v>
      </c>
      <c r="G256" s="26">
        <f t="shared" si="38"/>
        <v>8.9424</v>
      </c>
      <c r="H256" s="74">
        <v>7.452</v>
      </c>
    </row>
    <row r="257" spans="1:8" ht="11.25" customHeight="1" outlineLevel="1">
      <c r="A257" s="72">
        <v>34</v>
      </c>
      <c r="B257" s="73" t="s">
        <v>249</v>
      </c>
      <c r="C257" s="72" t="s">
        <v>17</v>
      </c>
      <c r="D257" s="26">
        <f t="shared" si="35"/>
        <v>12.402</v>
      </c>
      <c r="E257" s="26">
        <f t="shared" si="36"/>
        <v>13.355999999999998</v>
      </c>
      <c r="F257" s="26">
        <f t="shared" si="37"/>
        <v>14.309999999999999</v>
      </c>
      <c r="G257" s="26">
        <f t="shared" si="38"/>
        <v>11.447999999999999</v>
      </c>
      <c r="H257" s="74">
        <v>9.54</v>
      </c>
    </row>
    <row r="258" spans="1:8" ht="11.25" customHeight="1" outlineLevel="1">
      <c r="A258" s="72">
        <v>35</v>
      </c>
      <c r="B258" s="73" t="s">
        <v>252</v>
      </c>
      <c r="C258" s="72" t="s">
        <v>17</v>
      </c>
      <c r="D258" s="26">
        <f t="shared" si="35"/>
        <v>12.623000000000001</v>
      </c>
      <c r="E258" s="26">
        <f t="shared" si="36"/>
        <v>13.594000000000001</v>
      </c>
      <c r="F258" s="26">
        <f t="shared" si="37"/>
        <v>14.565000000000001</v>
      </c>
      <c r="G258" s="26">
        <f t="shared" si="38"/>
        <v>11.652000000000001</v>
      </c>
      <c r="H258" s="74">
        <v>9.71</v>
      </c>
    </row>
    <row r="259" spans="1:8" ht="11.25" customHeight="1" outlineLevel="1">
      <c r="A259" s="72">
        <v>36</v>
      </c>
      <c r="B259" s="73" t="s">
        <v>253</v>
      </c>
      <c r="C259" s="72" t="s">
        <v>17</v>
      </c>
      <c r="D259" s="26">
        <f t="shared" si="35"/>
        <v>16.042</v>
      </c>
      <c r="E259" s="26">
        <f t="shared" si="36"/>
        <v>17.276</v>
      </c>
      <c r="F259" s="26">
        <f t="shared" si="37"/>
        <v>18.509999999999998</v>
      </c>
      <c r="G259" s="26">
        <f t="shared" si="38"/>
        <v>14.808</v>
      </c>
      <c r="H259" s="74">
        <v>12.34</v>
      </c>
    </row>
    <row r="260" spans="1:8" ht="11.25" customHeight="1" outlineLevel="1">
      <c r="A260" s="72">
        <v>37</v>
      </c>
      <c r="B260" s="73" t="s">
        <v>254</v>
      </c>
      <c r="C260" s="72" t="s">
        <v>17</v>
      </c>
      <c r="D260" s="26">
        <f>H260*1.3</f>
        <v>30.628</v>
      </c>
      <c r="E260" s="26">
        <f>H260*1.34</f>
        <v>31.5704</v>
      </c>
      <c r="F260" s="26">
        <f>H260*1.4</f>
        <v>32.983999999999995</v>
      </c>
      <c r="G260" s="26">
        <f t="shared" si="38"/>
        <v>28.272</v>
      </c>
      <c r="H260" s="74">
        <v>23.56</v>
      </c>
    </row>
    <row r="261" spans="1:8" ht="11.25" customHeight="1" outlineLevel="1">
      <c r="A261" s="72">
        <v>38</v>
      </c>
      <c r="B261" s="73" t="s">
        <v>255</v>
      </c>
      <c r="C261" s="72" t="s">
        <v>17</v>
      </c>
      <c r="D261" s="26">
        <f t="shared" si="35"/>
        <v>30.628</v>
      </c>
      <c r="E261" s="26">
        <f>H261*1.34</f>
        <v>31.5704</v>
      </c>
      <c r="F261" s="26">
        <f>H261*1.4</f>
        <v>32.983999999999995</v>
      </c>
      <c r="G261" s="26">
        <f t="shared" si="38"/>
        <v>28.272</v>
      </c>
      <c r="H261" s="74">
        <v>23.56</v>
      </c>
    </row>
    <row r="262" spans="1:8" ht="11.25" customHeight="1" outlineLevel="1">
      <c r="A262" s="72">
        <v>39</v>
      </c>
      <c r="B262" s="73" t="s">
        <v>256</v>
      </c>
      <c r="C262" s="72" t="s">
        <v>17</v>
      </c>
      <c r="D262" s="26">
        <f t="shared" si="35"/>
        <v>18.369000000000003</v>
      </c>
      <c r="E262" s="26">
        <f t="shared" si="36"/>
        <v>19.782</v>
      </c>
      <c r="F262" s="26">
        <f t="shared" si="37"/>
        <v>21.195</v>
      </c>
      <c r="G262" s="26">
        <f t="shared" si="38"/>
        <v>16.956</v>
      </c>
      <c r="H262" s="74">
        <v>14.13</v>
      </c>
    </row>
    <row r="263" spans="1:8" ht="11.25" customHeight="1" outlineLevel="1">
      <c r="A263" s="72">
        <v>40</v>
      </c>
      <c r="B263" s="73" t="s">
        <v>257</v>
      </c>
      <c r="C263" s="72" t="s">
        <v>17</v>
      </c>
      <c r="D263" s="26">
        <f t="shared" si="35"/>
        <v>16.289</v>
      </c>
      <c r="E263" s="26">
        <f t="shared" si="36"/>
        <v>17.541999999999998</v>
      </c>
      <c r="F263" s="26">
        <f t="shared" si="37"/>
        <v>18.794999999999998</v>
      </c>
      <c r="G263" s="26">
        <f t="shared" si="38"/>
        <v>15.035999999999998</v>
      </c>
      <c r="H263" s="74">
        <v>12.53</v>
      </c>
    </row>
    <row r="264" spans="1:8" ht="11.25" customHeight="1" outlineLevel="1">
      <c r="A264" s="72">
        <v>41</v>
      </c>
      <c r="B264" s="73" t="s">
        <v>258</v>
      </c>
      <c r="C264" s="72" t="s">
        <v>17</v>
      </c>
      <c r="D264" s="26">
        <f t="shared" si="35"/>
        <v>24.427</v>
      </c>
      <c r="E264" s="26">
        <f t="shared" si="36"/>
        <v>26.305999999999997</v>
      </c>
      <c r="F264" s="26">
        <f t="shared" si="37"/>
        <v>28.185</v>
      </c>
      <c r="G264" s="26">
        <f t="shared" si="38"/>
        <v>22.548</v>
      </c>
      <c r="H264" s="74">
        <v>18.79</v>
      </c>
    </row>
    <row r="265" spans="1:8" ht="11.25" customHeight="1" outlineLevel="1">
      <c r="A265" s="72">
        <v>42</v>
      </c>
      <c r="B265" s="73" t="s">
        <v>259</v>
      </c>
      <c r="C265" s="72" t="s">
        <v>17</v>
      </c>
      <c r="D265" s="26">
        <f t="shared" si="35"/>
        <v>3.5620000000000003</v>
      </c>
      <c r="E265" s="26">
        <f>H265*1.4</f>
        <v>3.836</v>
      </c>
      <c r="F265" s="26">
        <f>H265*1.65</f>
        <v>4.521</v>
      </c>
      <c r="G265" s="26">
        <f t="shared" si="38"/>
        <v>3.2880000000000003</v>
      </c>
      <c r="H265" s="74">
        <v>2.74</v>
      </c>
    </row>
    <row r="266" spans="1:8" ht="11.25" customHeight="1" outlineLevel="1">
      <c r="A266" s="72">
        <v>43</v>
      </c>
      <c r="B266" s="73" t="s">
        <v>260</v>
      </c>
      <c r="C266" s="72" t="s">
        <v>17</v>
      </c>
      <c r="D266" s="26">
        <f t="shared" si="35"/>
        <v>3.5620000000000003</v>
      </c>
      <c r="E266" s="26">
        <f t="shared" si="36"/>
        <v>3.836</v>
      </c>
      <c r="F266" s="26">
        <f>H266*1.65</f>
        <v>4.521</v>
      </c>
      <c r="G266" s="26">
        <f t="shared" si="38"/>
        <v>3.2880000000000003</v>
      </c>
      <c r="H266" s="74">
        <v>2.74</v>
      </c>
    </row>
    <row r="267" spans="1:8" ht="11.25" customHeight="1" outlineLevel="1">
      <c r="A267" s="72">
        <v>44</v>
      </c>
      <c r="B267" s="73" t="s">
        <v>261</v>
      </c>
      <c r="C267" s="72" t="s">
        <v>17</v>
      </c>
      <c r="D267" s="26">
        <f t="shared" si="35"/>
        <v>3.5620000000000003</v>
      </c>
      <c r="E267" s="26">
        <f t="shared" si="36"/>
        <v>3.836</v>
      </c>
      <c r="F267" s="26">
        <f>H267*1.65</f>
        <v>4.521</v>
      </c>
      <c r="G267" s="26">
        <f t="shared" si="38"/>
        <v>3.2880000000000003</v>
      </c>
      <c r="H267" s="74">
        <v>2.74</v>
      </c>
    </row>
    <row r="268" spans="1:8" ht="11.25" customHeight="1" outlineLevel="1">
      <c r="A268" s="72">
        <v>45</v>
      </c>
      <c r="B268" s="73" t="s">
        <v>262</v>
      </c>
      <c r="C268" s="72" t="s">
        <v>17</v>
      </c>
      <c r="D268" s="26">
        <f>H268*1.43</f>
        <v>5.791499999999999</v>
      </c>
      <c r="E268" s="26">
        <f>H268*1.54</f>
        <v>6.237</v>
      </c>
      <c r="F268" s="26">
        <f>H268*1.61</f>
        <v>6.5205</v>
      </c>
      <c r="G268" s="26">
        <f t="shared" si="38"/>
        <v>4.859999999999999</v>
      </c>
      <c r="H268" s="74">
        <v>4.05</v>
      </c>
    </row>
    <row r="269" spans="1:8" ht="11.25" customHeight="1" outlineLevel="1">
      <c r="A269" s="72">
        <v>46</v>
      </c>
      <c r="B269" s="73" t="s">
        <v>263</v>
      </c>
      <c r="C269" s="72" t="s">
        <v>17</v>
      </c>
      <c r="D269" s="26">
        <f aca="true" t="shared" si="39" ref="D269:D274">H269*1.43</f>
        <v>7.507499999999999</v>
      </c>
      <c r="E269" s="26">
        <f aca="true" t="shared" si="40" ref="E269:E274">H269*1.54</f>
        <v>8.085</v>
      </c>
      <c r="F269" s="26">
        <f>H269*1.65</f>
        <v>8.6625</v>
      </c>
      <c r="G269" s="26">
        <f t="shared" si="38"/>
        <v>6.3</v>
      </c>
      <c r="H269" s="74">
        <v>5.25</v>
      </c>
    </row>
    <row r="270" spans="1:8" ht="11.25" customHeight="1" outlineLevel="1">
      <c r="A270" s="72">
        <v>47</v>
      </c>
      <c r="B270" s="73" t="s">
        <v>264</v>
      </c>
      <c r="C270" s="72" t="s">
        <v>17</v>
      </c>
      <c r="D270" s="26">
        <f t="shared" si="39"/>
        <v>6.577999999999999</v>
      </c>
      <c r="E270" s="26">
        <f t="shared" si="40"/>
        <v>7.084</v>
      </c>
      <c r="F270" s="26">
        <f>H270*1.45</f>
        <v>6.669999999999999</v>
      </c>
      <c r="G270" s="26">
        <f t="shared" si="38"/>
        <v>5.52</v>
      </c>
      <c r="H270" s="74">
        <v>4.6</v>
      </c>
    </row>
    <row r="271" spans="1:8" ht="11.25" customHeight="1" outlineLevel="1">
      <c r="A271" s="72">
        <v>48</v>
      </c>
      <c r="B271" s="73" t="s">
        <v>265</v>
      </c>
      <c r="C271" s="72" t="s">
        <v>17</v>
      </c>
      <c r="D271" s="26">
        <f t="shared" si="39"/>
        <v>7.7505999999999995</v>
      </c>
      <c r="E271" s="26">
        <f t="shared" si="40"/>
        <v>8.3468</v>
      </c>
      <c r="F271" s="26">
        <f>H271*1.67</f>
        <v>9.0514</v>
      </c>
      <c r="G271" s="26">
        <f t="shared" si="38"/>
        <v>6.504</v>
      </c>
      <c r="H271" s="74">
        <v>5.42</v>
      </c>
    </row>
    <row r="272" spans="1:8" ht="11.25" customHeight="1" outlineLevel="1">
      <c r="A272" s="72">
        <v>49</v>
      </c>
      <c r="B272" s="73" t="s">
        <v>266</v>
      </c>
      <c r="C272" s="72" t="s">
        <v>17</v>
      </c>
      <c r="D272" s="26">
        <f t="shared" si="39"/>
        <v>7.292999999999999</v>
      </c>
      <c r="E272" s="26">
        <f t="shared" si="40"/>
        <v>7.853999999999999</v>
      </c>
      <c r="F272" s="26">
        <f>H272*1.61</f>
        <v>8.211</v>
      </c>
      <c r="G272" s="26">
        <f t="shared" si="38"/>
        <v>6.119999999999999</v>
      </c>
      <c r="H272" s="74">
        <v>5.1</v>
      </c>
    </row>
    <row r="273" spans="1:8" ht="11.25" customHeight="1" outlineLevel="1">
      <c r="A273" s="72">
        <v>50</v>
      </c>
      <c r="B273" s="73" t="s">
        <v>267</v>
      </c>
      <c r="C273" s="72" t="s">
        <v>17</v>
      </c>
      <c r="D273" s="26">
        <f t="shared" si="39"/>
        <v>7.9222</v>
      </c>
      <c r="E273" s="26">
        <f t="shared" si="40"/>
        <v>8.531600000000001</v>
      </c>
      <c r="F273" s="26">
        <f>H273*1.63</f>
        <v>9.030199999999999</v>
      </c>
      <c r="G273" s="26">
        <f t="shared" si="38"/>
        <v>6.648</v>
      </c>
      <c r="H273" s="74">
        <v>5.54</v>
      </c>
    </row>
    <row r="274" spans="1:8" ht="11.25" customHeight="1" outlineLevel="1">
      <c r="A274" s="72">
        <v>51</v>
      </c>
      <c r="B274" s="73" t="s">
        <v>268</v>
      </c>
      <c r="C274" s="72" t="s">
        <v>17</v>
      </c>
      <c r="D274" s="26">
        <f t="shared" si="39"/>
        <v>10.3389</v>
      </c>
      <c r="E274" s="26">
        <f t="shared" si="40"/>
        <v>11.134200000000002</v>
      </c>
      <c r="F274" s="26">
        <f>H274*1.71</f>
        <v>12.3633</v>
      </c>
      <c r="G274" s="26">
        <f t="shared" si="38"/>
        <v>8.676</v>
      </c>
      <c r="H274" s="74">
        <v>7.23</v>
      </c>
    </row>
  </sheetData>
  <sheetProtection selectLockedCells="1" selectUnlockedCells="1"/>
  <mergeCells count="17">
    <mergeCell ref="B153:G153"/>
    <mergeCell ref="B167:G167"/>
    <mergeCell ref="B177:G177"/>
    <mergeCell ref="B148:G148"/>
    <mergeCell ref="B144:G144"/>
    <mergeCell ref="B131:G131"/>
    <mergeCell ref="B137:G137"/>
    <mergeCell ref="B140:G140"/>
    <mergeCell ref="B76:G76"/>
    <mergeCell ref="B84:G84"/>
    <mergeCell ref="B97:G97"/>
    <mergeCell ref="B100:G100"/>
    <mergeCell ref="B49:G49"/>
    <mergeCell ref="B7:B8"/>
    <mergeCell ref="B9:G9"/>
    <mergeCell ref="B14:G14"/>
    <mergeCell ref="B26:G26"/>
  </mergeCells>
  <printOptions/>
  <pageMargins left="0.2659722222222222" right="0.08680555555555555" top="0.19305555555555556" bottom="0.13472222222222222" header="0.5118055555555555" footer="0.5118055555555555"/>
  <pageSetup firstPageNumber="1" useFirstPageNumber="1" horizontalDpi="300" verticalDpi="300" orientation="portrait" paperSize="9" scale="10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2013-02-06T09:08:01Z</cp:lastPrinted>
  <dcterms:created xsi:type="dcterms:W3CDTF">2013-01-02T11:17:35Z</dcterms:created>
  <dcterms:modified xsi:type="dcterms:W3CDTF">2013-02-06T09:35:54Z</dcterms:modified>
  <cp:category/>
  <cp:version/>
  <cp:contentType/>
  <cp:contentStatus/>
</cp:coreProperties>
</file>